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70" windowHeight="11565" tabRatio="772" activeTab="8"/>
  </bookViews>
  <sheets>
    <sheet name="%" sheetId="1" r:id="rId1"/>
    <sheet name="суммы" sheetId="2" r:id="rId2"/>
    <sheet name="янв" sheetId="3" r:id="rId3"/>
    <sheet name="фев" sheetId="4" r:id="rId4"/>
    <sheet name="март" sheetId="5" r:id="rId5"/>
    <sheet name="апр" sheetId="6" r:id="rId6"/>
    <sheet name="май" sheetId="7" r:id="rId7"/>
    <sheet name="июнь" sheetId="8" r:id="rId8"/>
    <sheet name="июль" sheetId="9" r:id="rId9"/>
    <sheet name="авг" sheetId="10" r:id="rId10"/>
    <sheet name="сент" sheetId="11" r:id="rId11"/>
    <sheet name="окт" sheetId="12" r:id="rId12"/>
    <sheet name="нояб" sheetId="13" r:id="rId13"/>
    <sheet name="дек" sheetId="14" r:id="rId14"/>
    <sheet name="1 кв" sheetId="15" r:id="rId15"/>
    <sheet name="2 кв" sheetId="16" r:id="rId16"/>
    <sheet name="1 полуг" sheetId="17" r:id="rId17"/>
    <sheet name="3 кв" sheetId="18" r:id="rId18"/>
    <sheet name="9 мес" sheetId="19" r:id="rId19"/>
    <sheet name="4 кв" sheetId="20" r:id="rId20"/>
    <sheet name="год" sheetId="21" r:id="rId21"/>
  </sheets>
  <definedNames>
    <definedName name="_xlnm.Print_Area" localSheetId="14">'1 кв'!$A$1:$N$47</definedName>
    <definedName name="_xlnm.Print_Area" localSheetId="16">'1 полуг'!$A$1:$N$47</definedName>
    <definedName name="_xlnm.Print_Area" localSheetId="17">'3 кв'!$A$1:$N$47</definedName>
    <definedName name="_xlnm.Print_Area" localSheetId="18">'9 мес'!$A$1:$N$47</definedName>
    <definedName name="_xlnm.Print_Area" localSheetId="9">'авг'!$A$1:$N$47</definedName>
    <definedName name="_xlnm.Print_Area" localSheetId="5">'апр'!$A$1:$N$47</definedName>
    <definedName name="_xlnm.Print_Area" localSheetId="20">'год'!$A$1:$N$47</definedName>
    <definedName name="_xlnm.Print_Area" localSheetId="13">'дек'!$A$1:$N$47</definedName>
    <definedName name="_xlnm.Print_Area" localSheetId="8">'июль'!$A$1:$N$47</definedName>
    <definedName name="_xlnm.Print_Area" localSheetId="7">'июнь'!$A$1:$N$47</definedName>
    <definedName name="_xlnm.Print_Area" localSheetId="6">'май'!$A$1:$N$47</definedName>
    <definedName name="_xlnm.Print_Area" localSheetId="4">'март'!$A$1:$N$47</definedName>
    <definedName name="_xlnm.Print_Area" localSheetId="12">'нояб'!$A$1:$N$47</definedName>
    <definedName name="_xlnm.Print_Area" localSheetId="11">'окт'!$A$1:$N$47</definedName>
    <definedName name="_xlnm.Print_Area" localSheetId="10">'сент'!$A$1:$N$47</definedName>
    <definedName name="_xlnm.Print_Area" localSheetId="3">'фев'!$A$1:$N$47</definedName>
    <definedName name="_xlnm.Print_Area" localSheetId="2">'янв'!$A$1:$N$47</definedName>
  </definedNames>
  <calcPr fullCalcOnLoad="1"/>
</workbook>
</file>

<file path=xl/sharedStrings.xml><?xml version="1.0" encoding="utf-8"?>
<sst xmlns="http://schemas.openxmlformats.org/spreadsheetml/2006/main" count="1356" uniqueCount="104">
  <si>
    <t>Телефон</t>
  </si>
  <si>
    <t>ОБЫЧНЫЕ ГРУППЫ</t>
  </si>
  <si>
    <t>факт</t>
  </si>
  <si>
    <t>% исполнения</t>
  </si>
  <si>
    <t>%    исполнения норм</t>
  </si>
  <si>
    <t>всего</t>
  </si>
  <si>
    <t>мясо</t>
  </si>
  <si>
    <t>птица</t>
  </si>
  <si>
    <t>рыба</t>
  </si>
  <si>
    <t>молоко и кисломолочные продукты</t>
  </si>
  <si>
    <t>творог</t>
  </si>
  <si>
    <t>сметана</t>
  </si>
  <si>
    <t>сыр</t>
  </si>
  <si>
    <t>яйцо (шт)</t>
  </si>
  <si>
    <t>мука</t>
  </si>
  <si>
    <t>крупы,бобовые</t>
  </si>
  <si>
    <t>макароны</t>
  </si>
  <si>
    <t>сахар</t>
  </si>
  <si>
    <t>конд. изд.</t>
  </si>
  <si>
    <t>с/фрукты</t>
  </si>
  <si>
    <t>фрукты</t>
  </si>
  <si>
    <t>соки</t>
  </si>
  <si>
    <t>картофель</t>
  </si>
  <si>
    <t>овощи</t>
  </si>
  <si>
    <t>хлеб ржаной</t>
  </si>
  <si>
    <t>хлеб пшеничный или зерновой</t>
  </si>
  <si>
    <t>Исполнитель</t>
  </si>
  <si>
    <t>ясли</t>
  </si>
  <si>
    <t>Количество детодней, в т.ч.:</t>
  </si>
  <si>
    <t>сад</t>
  </si>
  <si>
    <t>ДОУ №</t>
  </si>
  <si>
    <t>Стоимость питания из 1С</t>
  </si>
  <si>
    <t>Стоимость питания из таблицы</t>
  </si>
  <si>
    <t>Разница (за счет прочих продуктов)</t>
  </si>
  <si>
    <t>План</t>
  </si>
  <si>
    <t>масло сливочное</t>
  </si>
  <si>
    <t>масло растительное</t>
  </si>
  <si>
    <t>Норма на 1 ребенка, кг</t>
  </si>
  <si>
    <t xml:space="preserve">Норма на общее кол-во детодней при 100% выполнении норм, кг.                                                     </t>
  </si>
  <si>
    <t>Фактически  выдано, кг.</t>
  </si>
  <si>
    <t>Средня стоимость 1 детодня, руб.</t>
  </si>
  <si>
    <t>% выполнения норм питания</t>
  </si>
  <si>
    <t>Ясли</t>
  </si>
  <si>
    <t>Сад</t>
  </si>
  <si>
    <t>Общий по учреждению</t>
  </si>
  <si>
    <t>общий</t>
  </si>
  <si>
    <t>Общая стоимость, руб.</t>
  </si>
  <si>
    <t>Средняя цена, руб./кг.</t>
  </si>
  <si>
    <t>Мясные продукты</t>
  </si>
  <si>
    <t>Коэффициент пересчета</t>
  </si>
  <si>
    <t>рыбные консервы</t>
  </si>
  <si>
    <t>молоко сухое</t>
  </si>
  <si>
    <t>молоко сгущеное</t>
  </si>
  <si>
    <t>мясные консервы</t>
  </si>
  <si>
    <t>Итого</t>
  </si>
  <si>
    <t>обычные группы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</si>
  <si>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</si>
  <si>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</si>
  <si>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</si>
  <si>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</si>
  <si>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</si>
  <si>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</si>
  <si>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</si>
  <si>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</si>
  <si>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</si>
  <si>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</si>
  <si>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</si>
  <si>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</si>
  <si>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 квартал</t>
  </si>
  <si>
    <t>2 квартал</t>
  </si>
  <si>
    <t>1 полугодие</t>
  </si>
  <si>
    <t>3 квартал</t>
  </si>
  <si>
    <t>9 месяцев</t>
  </si>
  <si>
    <t>4 квартал</t>
  </si>
  <si>
    <t>год</t>
  </si>
  <si>
    <t>года</t>
  </si>
  <si>
    <r>
      <rPr>
        <sz val="14"/>
        <rFont val="Arial Cyr"/>
        <family val="0"/>
      </rPr>
      <t xml:space="preserve">АНАЛИЗ ВЫПОЛНЕНИЯ НОРМ ПИТАНИЯ за </t>
    </r>
    <r>
      <rPr>
        <b/>
        <sz val="14"/>
        <rFont val="Arial Cyr"/>
        <family val="0"/>
      </rPr>
      <t>ЯНВАРЬ</t>
    </r>
  </si>
  <si>
    <r>
      <rPr>
        <sz val="14"/>
        <rFont val="Arial Cyr"/>
        <family val="0"/>
      </rPr>
      <t>АНАЛИЗ ВЫПОЛНЕНИЯ НОРМ ПИТАНИЯ за ФЕВРАЛЬ</t>
    </r>
  </si>
  <si>
    <r>
      <rPr>
        <sz val="14"/>
        <rFont val="Arial Cyr"/>
        <family val="0"/>
      </rPr>
      <t>АНАЛИЗ ВЫПОЛНЕНИЯ НОРМ ПИТАНИЯ за МАРТ</t>
    </r>
  </si>
  <si>
    <r>
      <rPr>
        <sz val="14"/>
        <rFont val="Arial Cyr"/>
        <family val="0"/>
      </rPr>
      <t>АНАЛИЗ ВЫПОЛНЕНИЯ НОРМ ПИТАНИЯ за ИЮЛЬ</t>
    </r>
  </si>
  <si>
    <r>
      <rPr>
        <sz val="14"/>
        <rFont val="Arial Cyr"/>
        <family val="0"/>
      </rPr>
      <t>АНАЛИЗ ВЫПОЛНЕНИЯ НОРМ ПИТАНИЯ за ИЮНЬ</t>
    </r>
  </si>
  <si>
    <r>
      <rPr>
        <sz val="14"/>
        <rFont val="Arial Cyr"/>
        <family val="0"/>
      </rPr>
      <t>АНАЛИЗ ВЫПОЛНЕНИЯ НОРМ ПИТАНИЯ за МАЙ</t>
    </r>
  </si>
  <si>
    <r>
      <rPr>
        <sz val="14"/>
        <rFont val="Arial Cyr"/>
        <family val="0"/>
      </rPr>
      <t>АНАЛИЗ ВЫПОЛНЕНИЯ НОРМ ПИТАНИЯ за АПРЕЛЬ</t>
    </r>
  </si>
  <si>
    <r>
      <rPr>
        <sz val="14"/>
        <rFont val="Arial Cyr"/>
        <family val="0"/>
      </rPr>
      <t>АНАЛИЗ ВЫПОЛНЕНИЯ НОРМ ПИТАНИЯ за СЕНТЯБРЬ</t>
    </r>
  </si>
  <si>
    <r>
      <rPr>
        <sz val="14"/>
        <rFont val="Arial Cyr"/>
        <family val="0"/>
      </rPr>
      <t>АНАЛИЗ ВЫПОЛНЕНИЯ НОРМ ПИТАНИЯ за АВГУСТ</t>
    </r>
  </si>
  <si>
    <r>
      <rPr>
        <sz val="14"/>
        <rFont val="Arial Cyr"/>
        <family val="0"/>
      </rPr>
      <t>АНАЛИЗ ВЫПОЛНЕНИЯ НОРМ ПИТАНИЯ за ОКТЯБРЬ</t>
    </r>
  </si>
  <si>
    <r>
      <rPr>
        <sz val="14"/>
        <rFont val="Arial Cyr"/>
        <family val="0"/>
      </rPr>
      <t>АНАЛИЗ ВЫПОЛНЕНИЯ НОРМ ПИТАНИЯ за НОЯБРЬ</t>
    </r>
  </si>
  <si>
    <r>
      <rPr>
        <sz val="14"/>
        <rFont val="Arial Cyr"/>
        <family val="0"/>
      </rPr>
      <t>АНАЛИЗ ВЫПОЛНЕНИЯ НОРМ ПИТАНИЯ за ДЕКАБРЬ</t>
    </r>
  </si>
  <si>
    <r>
      <rPr>
        <sz val="14"/>
        <rFont val="Arial Cyr"/>
        <family val="0"/>
      </rPr>
      <t>АНАЛИЗ ВЫПОЛНЕНИЯ НОРМ ПИТАНИЯ за 1 КВАРТАЛ</t>
    </r>
  </si>
  <si>
    <r>
      <rPr>
        <sz val="14"/>
        <rFont val="Arial Cyr"/>
        <family val="0"/>
      </rPr>
      <t xml:space="preserve">АНАЛИЗ ВЫПОЛНЕНИЯ НОРМ ПИТАНИЯ за </t>
    </r>
  </si>
  <si>
    <r>
      <rPr>
        <sz val="14"/>
        <rFont val="Arial Cyr"/>
        <family val="0"/>
      </rPr>
      <t>АНАЛИЗ ВЫПОЛНЕНИЯ НОРМ ПИТАНИЯ за 4 КВАРТАЛ</t>
    </r>
  </si>
  <si>
    <r>
      <rPr>
        <sz val="14"/>
        <rFont val="Arial Cyr"/>
        <family val="0"/>
      </rPr>
      <t>АНАЛИЗ ВЫПОЛНЕНИЯ НОРМ ПИТАНИЯ за 9 МЕСЯЦЕВ</t>
    </r>
  </si>
  <si>
    <r>
      <rPr>
        <sz val="14"/>
        <rFont val="Arial Cyr"/>
        <family val="0"/>
      </rPr>
      <t>АНАЛИЗ ВЫПОЛНЕНИЯ НОРМ ПИТАНИЯ за 3 КВАРТАЛ</t>
    </r>
  </si>
  <si>
    <r>
      <rPr>
        <sz val="14"/>
        <rFont val="Arial Cyr"/>
        <family val="0"/>
      </rPr>
      <t>АНАЛИЗ ВЫПОЛНЕНИЯ НОРМ ПИТАНИЯ за 1 ПОЛУГОДИЕ</t>
    </r>
  </si>
  <si>
    <r>
      <rPr>
        <sz val="14"/>
        <rFont val="Arial Cyr"/>
        <family val="0"/>
      </rPr>
      <t>АНАЛИЗ ВЫПОЛНЕНИЯ НОРМ ПИТАНИЯ за 2 КВАРТАЛ</t>
    </r>
  </si>
  <si>
    <t>суммы</t>
  </si>
  <si>
    <t>ддни</t>
  </si>
  <si>
    <t>субпродукты</t>
  </si>
  <si>
    <t>Абдулихсанова О.А.</t>
  </si>
  <si>
    <t>8(351)281-15-24</t>
  </si>
  <si>
    <t>8(351) 281-15-24</t>
  </si>
  <si>
    <t>8(351)284-15-24</t>
  </si>
  <si>
    <t>8(351)2811524</t>
  </si>
  <si>
    <t>281-15-24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</si>
</sst>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_ ;[Red]\-#,##0.00\ "/>
    <numFmt numFmtId="174" formatCode="#,##0.0"/>
    <numFmt numFmtId="175" formatCode="#,##0.000_ ;[Red]\-#,##0.000\ "/>
    <numFmt numFmtId="176" formatCode="0.000"/>
    <numFmt numFmtId="177" formatCode="0.0%"/>
    <numFmt numFmtId="178" formatCode="#,##0.0000"/>
    <numFmt numFmtId="179" formatCode="#,##0.00_ ;\-#,##0.00\ "/>
    <numFmt numFmtId="180" formatCode="_-* #,##0.0000_р_._-;\-* #,##0.0000_р_._-;_-* &quot;-&quot;????_р_._-;_-@_-"/>
    <numFmt numFmtId="181" formatCode="_-* #,##0.000_р_._-;\-* #,##0.000_р_._-;_-* &quot;-&quot;?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#,##0_ ;\-#,##0\ "/>
  </numFmts>
  <fonts count="5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20"/>
      <name val="Arial Cyr"/>
      <family val="2"/>
    </font>
    <font>
      <sz val="10"/>
      <color indexed="20"/>
      <name val="Arial"/>
      <family val="2"/>
    </font>
    <font>
      <b/>
      <sz val="16"/>
      <name val="Arial Cyr"/>
      <family val="0"/>
    </font>
    <font>
      <b/>
      <sz val="11"/>
      <color indexed="20"/>
      <name val="Arial Cyr"/>
      <family val="2"/>
    </font>
    <font>
      <b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lightUp">
        <bgColor indexed="9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49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2" applyNumberFormat="0" applyAlignment="0" applyProtection="0"/>
    <xf numFmtId="0" fontId="41" fillId="24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5" borderId="7" applyNumberFormat="0" applyAlignment="0" applyProtection="0"/>
    <xf numFmtId="0" fontId="17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30" borderId="10" xfId="0" applyFill="1" applyBorder="1" applyAlignment="1" applyProtection="1">
      <alignment vertical="center" wrapText="1"/>
      <protection hidden="1"/>
    </xf>
    <xf numFmtId="0" fontId="0" fillId="31" borderId="10" xfId="0" applyFill="1" applyBorder="1" applyAlignment="1" applyProtection="1">
      <alignment vertical="center" wrapText="1"/>
      <protection hidden="1"/>
    </xf>
    <xf numFmtId="0" fontId="0" fillId="0" borderId="10" xfId="0" applyBorder="1" applyAlignment="1" applyProtection="1">
      <alignment horizontal="right" vertical="center" wrapText="1"/>
      <protection hidden="1"/>
    </xf>
    <xf numFmtId="0" fontId="0" fillId="0" borderId="11" xfId="0" applyBorder="1" applyAlignment="1" applyProtection="1">
      <alignment horizontal="right" vertical="center" wrapText="1"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0" fillId="0" borderId="13" xfId="0" applyFill="1" applyBorder="1" applyAlignment="1" applyProtection="1">
      <alignment vertical="center" wrapText="1"/>
      <protection hidden="1"/>
    </xf>
    <xf numFmtId="171" fontId="0" fillId="0" borderId="10" xfId="0" applyNumberFormat="1" applyBorder="1" applyAlignment="1" applyProtection="1">
      <alignment horizontal="right" vertical="center" wrapText="1"/>
      <protection hidden="1"/>
    </xf>
    <xf numFmtId="0" fontId="0" fillId="0" borderId="14" xfId="0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171" fontId="0" fillId="0" borderId="10" xfId="0" applyNumberFormat="1" applyBorder="1" applyAlignment="1" applyProtection="1">
      <alignment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177" fontId="3" fillId="0" borderId="11" xfId="0" applyNumberFormat="1" applyFont="1" applyBorder="1" applyAlignment="1" applyProtection="1">
      <alignment vertical="center" wrapText="1"/>
      <protection hidden="1"/>
    </xf>
    <xf numFmtId="177" fontId="0" fillId="0" borderId="10" xfId="0" applyNumberFormat="1" applyBorder="1" applyAlignment="1" applyProtection="1">
      <alignment horizontal="center" vertical="center" wrapText="1"/>
      <protection hidden="1"/>
    </xf>
    <xf numFmtId="177" fontId="0" fillId="0" borderId="11" xfId="0" applyNumberForma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177" fontId="4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6" fillId="31" borderId="10" xfId="0" applyFont="1" applyFill="1" applyBorder="1" applyAlignment="1" applyProtection="1">
      <alignment horizontal="center" vertical="center"/>
      <protection hidden="1"/>
    </xf>
    <xf numFmtId="0" fontId="6" fillId="31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NumberFormat="1" applyFont="1" applyFill="1" applyBorder="1" applyAlignment="1" applyProtection="1">
      <alignment/>
      <protection hidden="1"/>
    </xf>
    <xf numFmtId="172" fontId="10" fillId="0" borderId="10" xfId="0" applyNumberFormat="1" applyFont="1" applyFill="1" applyBorder="1" applyAlignment="1" applyProtection="1">
      <alignment horizontal="center"/>
      <protection hidden="1"/>
    </xf>
    <xf numFmtId="172" fontId="7" fillId="31" borderId="10" xfId="0" applyNumberFormat="1" applyFont="1" applyFill="1" applyBorder="1" applyAlignment="1" applyProtection="1">
      <alignment horizontal="center"/>
      <protection hidden="1"/>
    </xf>
    <xf numFmtId="175" fontId="0" fillId="31" borderId="10" xfId="0" applyNumberFormat="1" applyFill="1" applyBorder="1" applyAlignment="1" applyProtection="1">
      <alignment horizontal="center"/>
      <protection hidden="1"/>
    </xf>
    <xf numFmtId="177" fontId="0" fillId="33" borderId="10" xfId="0" applyNumberFormat="1" applyFont="1" applyFill="1" applyBorder="1" applyAlignment="1" applyProtection="1">
      <alignment horizontal="center"/>
      <protection hidden="1"/>
    </xf>
    <xf numFmtId="177" fontId="3" fillId="33" borderId="10" xfId="0" applyNumberFormat="1" applyFont="1" applyFill="1" applyBorder="1" applyAlignment="1" applyProtection="1">
      <alignment horizontal="center"/>
      <protection hidden="1"/>
    </xf>
    <xf numFmtId="4" fontId="0" fillId="33" borderId="10" xfId="0" applyNumberFormat="1" applyFill="1" applyBorder="1" applyAlignment="1" applyProtection="1">
      <alignment horizontal="center"/>
      <protection hidden="1"/>
    </xf>
    <xf numFmtId="172" fontId="10" fillId="34" borderId="10" xfId="0" applyNumberFormat="1" applyFont="1" applyFill="1" applyBorder="1" applyAlignment="1" applyProtection="1">
      <alignment horizontal="center"/>
      <protection hidden="1"/>
    </xf>
    <xf numFmtId="0" fontId="7" fillId="0" borderId="10" xfId="0" applyNumberFormat="1" applyFont="1" applyBorder="1" applyAlignment="1" applyProtection="1">
      <alignment/>
      <protection hidden="1"/>
    </xf>
    <xf numFmtId="0" fontId="7" fillId="0" borderId="10" xfId="0" applyNumberFormat="1" applyFont="1" applyBorder="1" applyAlignment="1" applyProtection="1">
      <alignment wrapText="1"/>
      <protection hidden="1"/>
    </xf>
    <xf numFmtId="0" fontId="8" fillId="0" borderId="10" xfId="0" applyNumberFormat="1" applyFont="1" applyFill="1" applyBorder="1" applyAlignment="1" applyProtection="1">
      <alignment vertical="center" wrapText="1"/>
      <protection hidden="1"/>
    </xf>
    <xf numFmtId="172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2" fillId="31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35" borderId="10" xfId="0" applyFill="1" applyBorder="1" applyAlignment="1" applyProtection="1">
      <alignment vertical="center" wrapText="1"/>
      <protection hidden="1" locked="0"/>
    </xf>
    <xf numFmtId="172" fontId="0" fillId="35" borderId="10" xfId="0" applyNumberFormat="1" applyFill="1" applyBorder="1" applyAlignment="1" applyProtection="1">
      <alignment horizontal="center"/>
      <protection hidden="1" locked="0"/>
    </xf>
    <xf numFmtId="4" fontId="0" fillId="35" borderId="1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 vertical="center" wrapText="1"/>
      <protection hidden="1"/>
    </xf>
    <xf numFmtId="175" fontId="0" fillId="0" borderId="0" xfId="0" applyNumberFormat="1" applyAlignment="1" applyProtection="1">
      <alignment vertical="center" wrapText="1"/>
      <protection hidden="1"/>
    </xf>
    <xf numFmtId="172" fontId="0" fillId="0" borderId="0" xfId="0" applyNumberFormat="1" applyAlignment="1" applyProtection="1">
      <alignment vertical="center" wrapText="1"/>
      <protection hidden="1"/>
    </xf>
    <xf numFmtId="0" fontId="9" fillId="0" borderId="10" xfId="0" applyNumberFormat="1" applyFont="1" applyBorder="1" applyAlignment="1" applyProtection="1">
      <alignment horizontal="center" wrapText="1"/>
      <protection hidden="1"/>
    </xf>
    <xf numFmtId="172" fontId="14" fillId="36" borderId="10" xfId="0" applyNumberFormat="1" applyFont="1" applyFill="1" applyBorder="1" applyAlignment="1" applyProtection="1">
      <alignment horizontal="center"/>
      <protection hidden="1"/>
    </xf>
    <xf numFmtId="172" fontId="9" fillId="31" borderId="10" xfId="0" applyNumberFormat="1" applyFont="1" applyFill="1" applyBorder="1" applyAlignment="1" applyProtection="1">
      <alignment horizontal="center"/>
      <protection hidden="1"/>
    </xf>
    <xf numFmtId="175" fontId="3" fillId="31" borderId="10" xfId="0" applyNumberFormat="1" applyFont="1" applyFill="1" applyBorder="1" applyAlignment="1" applyProtection="1">
      <alignment horizontal="center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 hidden="1"/>
    </xf>
    <xf numFmtId="177" fontId="3" fillId="0" borderId="11" xfId="0" applyNumberFormat="1" applyFont="1" applyBorder="1" applyAlignment="1" applyProtection="1">
      <alignment horizontal="right" vertical="center" wrapText="1"/>
      <protection hidden="1"/>
    </xf>
    <xf numFmtId="177" fontId="0" fillId="0" borderId="10" xfId="0" applyNumberFormat="1" applyBorder="1" applyAlignment="1" applyProtection="1">
      <alignment horizontal="right" vertical="center" wrapText="1"/>
      <protection hidden="1"/>
    </xf>
    <xf numFmtId="177" fontId="0" fillId="0" borderId="11" xfId="0" applyNumberFormat="1" applyBorder="1" applyAlignment="1" applyProtection="1">
      <alignment horizontal="right" vertical="center" wrapText="1"/>
      <protection hidden="1"/>
    </xf>
    <xf numFmtId="0" fontId="0" fillId="34" borderId="10" xfId="0" applyFill="1" applyBorder="1" applyAlignment="1" applyProtection="1">
      <alignment vertical="center" wrapText="1"/>
      <protection hidden="1"/>
    </xf>
    <xf numFmtId="169" fontId="0" fillId="30" borderId="10" xfId="0" applyNumberFormat="1" applyFill="1" applyBorder="1" applyAlignment="1" applyProtection="1">
      <alignment vertical="center" wrapText="1"/>
      <protection hidden="1"/>
    </xf>
    <xf numFmtId="172" fontId="0" fillId="31" borderId="10" xfId="0" applyNumberFormat="1" applyFill="1" applyBorder="1" applyAlignment="1" applyProtection="1">
      <alignment horizontal="center"/>
      <protection hidden="1"/>
    </xf>
    <xf numFmtId="4" fontId="0" fillId="31" borderId="10" xfId="0" applyNumberFormat="1" applyFont="1" applyFill="1" applyBorder="1" applyAlignment="1" applyProtection="1">
      <alignment horizontal="center"/>
      <protection hidden="1"/>
    </xf>
    <xf numFmtId="172" fontId="3" fillId="31" borderId="10" xfId="0" applyNumberFormat="1" applyFont="1" applyFill="1" applyBorder="1" applyAlignment="1" applyProtection="1">
      <alignment horizontal="center"/>
      <protection hidden="1"/>
    </xf>
    <xf numFmtId="4" fontId="3" fillId="31" borderId="10" xfId="0" applyNumberFormat="1" applyFont="1" applyFill="1" applyBorder="1" applyAlignment="1" applyProtection="1">
      <alignment horizontal="center"/>
      <protection hidden="1"/>
    </xf>
    <xf numFmtId="4" fontId="2" fillId="31" borderId="15" xfId="0" applyNumberFormat="1" applyFont="1" applyFill="1" applyBorder="1" applyAlignment="1" applyProtection="1">
      <alignment horizontal="center" vertical="center" wrapText="1"/>
      <protection hidden="1"/>
    </xf>
    <xf numFmtId="177" fontId="3" fillId="31" borderId="10" xfId="0" applyNumberFormat="1" applyFont="1" applyFill="1" applyBorder="1" applyAlignment="1" applyProtection="1">
      <alignment horizontal="center"/>
      <protection hidden="1"/>
    </xf>
    <xf numFmtId="4" fontId="3" fillId="37" borderId="10" xfId="0" applyNumberFormat="1" applyFont="1" applyFill="1" applyBorder="1" applyAlignment="1" applyProtection="1">
      <alignment horizontal="center"/>
      <protection hidden="1"/>
    </xf>
    <xf numFmtId="177" fontId="2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72" fontId="10" fillId="0" borderId="17" xfId="0" applyNumberFormat="1" applyFont="1" applyFill="1" applyBorder="1" applyAlignment="1" applyProtection="1">
      <alignment horizontal="center"/>
      <protection hidden="1"/>
    </xf>
    <xf numFmtId="172" fontId="11" fillId="0" borderId="11" xfId="0" applyNumberFormat="1" applyFont="1" applyFill="1" applyBorder="1" applyAlignment="1" applyProtection="1">
      <alignment horizontal="center"/>
      <protection hidden="1"/>
    </xf>
    <xf numFmtId="172" fontId="0" fillId="35" borderId="17" xfId="0" applyNumberFormat="1" applyFill="1" applyBorder="1" applyAlignment="1" applyProtection="1">
      <alignment horizontal="center"/>
      <protection locked="0"/>
    </xf>
    <xf numFmtId="4" fontId="0" fillId="35" borderId="17" xfId="0" applyNumberFormat="1" applyFont="1" applyFill="1" applyBorder="1" applyAlignment="1" applyProtection="1">
      <alignment horizontal="center"/>
      <protection locked="0"/>
    </xf>
    <xf numFmtId="4" fontId="0" fillId="35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0" borderId="10" xfId="0" applyFill="1" applyBorder="1" applyAlignment="1" applyProtection="1">
      <alignment vertical="center" wrapText="1"/>
      <protection/>
    </xf>
    <xf numFmtId="0" fontId="0" fillId="31" borderId="10" xfId="0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 wrapText="1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171" fontId="0" fillId="0" borderId="10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77" fontId="3" fillId="0" borderId="11" xfId="0" applyNumberFormat="1" applyFont="1" applyBorder="1" applyAlignment="1" applyProtection="1">
      <alignment vertical="center" wrapText="1"/>
      <protection/>
    </xf>
    <xf numFmtId="175" fontId="0" fillId="0" borderId="0" xfId="0" applyNumberFormat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7" fontId="0" fillId="0" borderId="10" xfId="0" applyNumberFormat="1" applyBorder="1" applyAlignment="1" applyProtection="1">
      <alignment horizontal="center" vertical="center" wrapText="1"/>
      <protection/>
    </xf>
    <xf numFmtId="177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177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6" fillId="31" borderId="10" xfId="0" applyFont="1" applyFill="1" applyBorder="1" applyAlignment="1" applyProtection="1">
      <alignment horizontal="center" vertical="center"/>
      <protection/>
    </xf>
    <xf numFmtId="0" fontId="6" fillId="31" borderId="10" xfId="0" applyFont="1" applyFill="1" applyBorder="1" applyAlignment="1" applyProtection="1">
      <alignment horizontal="center" vertical="center" wrapText="1"/>
      <protection/>
    </xf>
    <xf numFmtId="172" fontId="7" fillId="31" borderId="10" xfId="0" applyNumberFormat="1" applyFont="1" applyFill="1" applyBorder="1" applyAlignment="1" applyProtection="1">
      <alignment horizontal="center"/>
      <protection/>
    </xf>
    <xf numFmtId="175" fontId="0" fillId="31" borderId="10" xfId="0" applyNumberFormat="1" applyFill="1" applyBorder="1" applyAlignment="1" applyProtection="1">
      <alignment horizontal="center"/>
      <protection/>
    </xf>
    <xf numFmtId="177" fontId="0" fillId="33" borderId="10" xfId="0" applyNumberFormat="1" applyFont="1" applyFill="1" applyBorder="1" applyAlignment="1" applyProtection="1">
      <alignment horizontal="center"/>
      <protection/>
    </xf>
    <xf numFmtId="177" fontId="3" fillId="33" borderId="10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horizontal="center"/>
      <protection/>
    </xf>
    <xf numFmtId="172" fontId="14" fillId="36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 wrapText="1"/>
      <protection/>
    </xf>
    <xf numFmtId="172" fontId="9" fillId="31" borderId="10" xfId="0" applyNumberFormat="1" applyFont="1" applyFill="1" applyBorder="1" applyAlignment="1" applyProtection="1">
      <alignment horizontal="center"/>
      <protection/>
    </xf>
    <xf numFmtId="172" fontId="3" fillId="31" borderId="10" xfId="0" applyNumberFormat="1" applyFont="1" applyFill="1" applyBorder="1" applyAlignment="1" applyProtection="1">
      <alignment horizontal="center"/>
      <protection/>
    </xf>
    <xf numFmtId="175" fontId="3" fillId="31" borderId="10" xfId="0" applyNumberFormat="1" applyFont="1" applyFill="1" applyBorder="1" applyAlignment="1" applyProtection="1">
      <alignment horizontal="center"/>
      <protection/>
    </xf>
    <xf numFmtId="177" fontId="3" fillId="31" borderId="10" xfId="0" applyNumberFormat="1" applyFont="1" applyFill="1" applyBorder="1" applyAlignment="1" applyProtection="1">
      <alignment horizontal="center"/>
      <protection/>
    </xf>
    <xf numFmtId="4" fontId="3" fillId="31" borderId="10" xfId="0" applyNumberFormat="1" applyFont="1" applyFill="1" applyBorder="1" applyAlignment="1" applyProtection="1">
      <alignment horizontal="center"/>
      <protection/>
    </xf>
    <xf numFmtId="4" fontId="3" fillId="37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31" borderId="10" xfId="0" applyNumberFormat="1" applyFont="1" applyFill="1" applyBorder="1" applyAlignment="1" applyProtection="1">
      <alignment horizontal="center" vertical="center" wrapText="1"/>
      <protection/>
    </xf>
    <xf numFmtId="177" fontId="2" fillId="31" borderId="10" xfId="0" applyNumberFormat="1" applyFont="1" applyFill="1" applyBorder="1" applyAlignment="1" applyProtection="1">
      <alignment horizontal="center" vertical="center" wrapText="1"/>
      <protection/>
    </xf>
    <xf numFmtId="4" fontId="2" fillId="31" borderId="15" xfId="0" applyNumberFormat="1" applyFont="1" applyFill="1" applyBorder="1" applyAlignment="1" applyProtection="1">
      <alignment horizontal="center" vertical="center" wrapText="1"/>
      <protection/>
    </xf>
    <xf numFmtId="4" fontId="1" fillId="32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1" fontId="0" fillId="0" borderId="0" xfId="0" applyNumberFormat="1" applyAlignment="1" applyProtection="1">
      <alignment vertical="center" wrapText="1"/>
      <protection hidden="1"/>
    </xf>
    <xf numFmtId="0" fontId="18" fillId="0" borderId="18" xfId="0" applyFont="1" applyBorder="1" applyAlignment="1" applyProtection="1">
      <alignment vertical="center" wrapText="1"/>
      <protection hidden="1"/>
    </xf>
    <xf numFmtId="183" fontId="0" fillId="0" borderId="0" xfId="0" applyNumberFormat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169" fontId="0" fillId="0" borderId="0" xfId="0" applyNumberFormat="1" applyAlignment="1" applyProtection="1">
      <alignment vertical="center" wrapText="1"/>
      <protection hidden="1"/>
    </xf>
    <xf numFmtId="4" fontId="0" fillId="0" borderId="0" xfId="0" applyNumberFormat="1" applyAlignment="1" applyProtection="1">
      <alignment vertical="center" wrapText="1"/>
      <protection hidden="1"/>
    </xf>
    <xf numFmtId="169" fontId="0" fillId="0" borderId="0" xfId="0" applyNumberFormat="1" applyBorder="1" applyAlignment="1" applyProtection="1">
      <alignment vertical="center" wrapText="1"/>
      <protection hidden="1"/>
    </xf>
    <xf numFmtId="171" fontId="0" fillId="0" borderId="0" xfId="0" applyNumberFormat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5" fillId="33" borderId="10" xfId="0" applyFont="1" applyFill="1" applyBorder="1" applyAlignment="1" applyProtection="1">
      <alignment vertical="center" wrapText="1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0" fontId="5" fillId="8" borderId="10" xfId="0" applyFont="1" applyFill="1" applyBorder="1" applyAlignment="1" applyProtection="1">
      <alignment vertical="center" wrapText="1"/>
      <protection hidden="1"/>
    </xf>
    <xf numFmtId="0" fontId="0" fillId="8" borderId="10" xfId="0" applyFill="1" applyBorder="1" applyAlignment="1" applyProtection="1">
      <alignment vertical="center" wrapText="1"/>
      <protection hidden="1"/>
    </xf>
    <xf numFmtId="4" fontId="0" fillId="0" borderId="10" xfId="0" applyNumberFormat="1" applyBorder="1" applyAlignment="1" applyProtection="1">
      <alignment vertical="center"/>
      <protection hidden="1"/>
    </xf>
    <xf numFmtId="179" fontId="0" fillId="30" borderId="19" xfId="0" applyNumberFormat="1" applyFill="1" applyBorder="1" applyAlignment="1" applyProtection="1">
      <alignment horizontal="right" vertical="center" wrapText="1"/>
      <protection hidden="1"/>
    </xf>
    <xf numFmtId="2" fontId="0" fillId="30" borderId="20" xfId="0" applyNumberFormat="1" applyFill="1" applyBorder="1" applyAlignment="1" applyProtection="1">
      <alignment horizontal="right" vertical="center" wrapText="1"/>
      <protection hidden="1"/>
    </xf>
    <xf numFmtId="2" fontId="0" fillId="0" borderId="21" xfId="0" applyNumberFormat="1" applyBorder="1" applyAlignment="1" applyProtection="1">
      <alignment horizontal="right" vertical="center" wrapText="1"/>
      <protection hidden="1"/>
    </xf>
    <xf numFmtId="179" fontId="0" fillId="0" borderId="10" xfId="0" applyNumberFormat="1" applyBorder="1" applyAlignment="1" applyProtection="1">
      <alignment vertical="center" wrapText="1"/>
      <protection hidden="1"/>
    </xf>
    <xf numFmtId="179" fontId="0" fillId="35" borderId="19" xfId="0" applyNumberFormat="1" applyFill="1" applyBorder="1" applyAlignment="1" applyProtection="1">
      <alignment horizontal="right" vertical="center" wrapText="1"/>
      <protection hidden="1" locked="0"/>
    </xf>
    <xf numFmtId="179" fontId="0" fillId="0" borderId="20" xfId="0" applyNumberFormat="1" applyBorder="1" applyAlignment="1" applyProtection="1">
      <alignment horizontal="right" vertical="center" wrapText="1"/>
      <protection hidden="1"/>
    </xf>
    <xf numFmtId="179" fontId="0" fillId="0" borderId="21" xfId="0" applyNumberFormat="1" applyBorder="1" applyAlignment="1" applyProtection="1">
      <alignment horizontal="right" vertical="center" wrapText="1"/>
      <protection hidden="1"/>
    </xf>
    <xf numFmtId="179" fontId="0" fillId="0" borderId="10" xfId="0" applyNumberFormat="1" applyBorder="1" applyAlignment="1" applyProtection="1">
      <alignment horizontal="right" vertical="center" wrapText="1"/>
      <protection hidden="1"/>
    </xf>
    <xf numFmtId="179" fontId="0" fillId="35" borderId="19" xfId="0" applyNumberFormat="1" applyFill="1" applyBorder="1" applyAlignment="1" applyProtection="1">
      <alignment horizontal="right" vertical="center" wrapText="1"/>
      <protection locked="0"/>
    </xf>
    <xf numFmtId="179" fontId="0" fillId="0" borderId="20" xfId="0" applyNumberFormat="1" applyBorder="1" applyAlignment="1" applyProtection="1">
      <alignment horizontal="right" vertical="center" wrapText="1"/>
      <protection/>
    </xf>
    <xf numFmtId="179" fontId="0" fillId="0" borderId="21" xfId="0" applyNumberFormat="1" applyBorder="1" applyAlignment="1" applyProtection="1">
      <alignment horizontal="right" vertical="center" wrapText="1"/>
      <protection/>
    </xf>
    <xf numFmtId="179" fontId="0" fillId="0" borderId="10" xfId="0" applyNumberFormat="1" applyBorder="1" applyAlignment="1" applyProtection="1">
      <alignment vertical="center" wrapText="1"/>
      <protection/>
    </xf>
    <xf numFmtId="184" fontId="0" fillId="31" borderId="10" xfId="0" applyNumberFormat="1" applyFill="1" applyBorder="1" applyAlignment="1" applyProtection="1">
      <alignment horizontal="right" vertical="center" wrapText="1"/>
      <protection hidden="1"/>
    </xf>
    <xf numFmtId="184" fontId="0" fillId="30" borderId="10" xfId="0" applyNumberFormat="1" applyFill="1" applyBorder="1" applyAlignment="1" applyProtection="1">
      <alignment horizontal="right" vertical="center" wrapText="1"/>
      <protection hidden="1"/>
    </xf>
    <xf numFmtId="2" fontId="0" fillId="30" borderId="19" xfId="0" applyNumberFormat="1" applyFill="1" applyBorder="1" applyAlignment="1" applyProtection="1">
      <alignment horizontal="right" vertical="center" wrapText="1"/>
      <protection hidden="1"/>
    </xf>
    <xf numFmtId="184" fontId="0" fillId="30" borderId="11" xfId="0" applyNumberFormat="1" applyFill="1" applyBorder="1" applyAlignment="1" applyProtection="1">
      <alignment horizontal="right" vertical="center" wrapText="1"/>
      <protection hidden="1"/>
    </xf>
    <xf numFmtId="4" fontId="0" fillId="30" borderId="10" xfId="0" applyNumberFormat="1" applyFill="1" applyBorder="1" applyAlignment="1" applyProtection="1">
      <alignment horizontal="right" vertical="center" wrapText="1"/>
      <protection hidden="1"/>
    </xf>
    <xf numFmtId="4" fontId="0" fillId="0" borderId="21" xfId="0" applyNumberFormat="1" applyBorder="1" applyAlignment="1" applyProtection="1">
      <alignment horizontal="right" vertical="center" wrapText="1"/>
      <protection hidden="1"/>
    </xf>
    <xf numFmtId="184" fontId="0" fillId="35" borderId="10" xfId="0" applyNumberFormat="1" applyFill="1" applyBorder="1" applyAlignment="1" applyProtection="1">
      <alignment horizontal="right" vertical="center" wrapText="1"/>
      <protection hidden="1" locked="0"/>
    </xf>
    <xf numFmtId="184" fontId="0" fillId="35" borderId="11" xfId="0" applyNumberFormat="1" applyFill="1" applyBorder="1" applyAlignment="1" applyProtection="1">
      <alignment horizontal="right" vertical="center" wrapText="1"/>
      <protection hidden="1" locked="0"/>
    </xf>
    <xf numFmtId="184" fontId="0" fillId="31" borderId="10" xfId="0" applyNumberFormat="1" applyFill="1" applyBorder="1" applyAlignment="1" applyProtection="1">
      <alignment horizontal="right" vertical="center" wrapText="1"/>
      <protection/>
    </xf>
    <xf numFmtId="184" fontId="0" fillId="35" borderId="10" xfId="0" applyNumberFormat="1" applyFill="1" applyBorder="1" applyAlignment="1" applyProtection="1">
      <alignment horizontal="right" vertical="center" wrapText="1"/>
      <protection locked="0"/>
    </xf>
    <xf numFmtId="184" fontId="0" fillId="35" borderId="11" xfId="0" applyNumberFormat="1" applyFill="1" applyBorder="1" applyAlignment="1" applyProtection="1">
      <alignment horizontal="right" vertical="center" wrapText="1"/>
      <protection locked="0"/>
    </xf>
    <xf numFmtId="37" fontId="0" fillId="31" borderId="10" xfId="0" applyNumberFormat="1" applyFill="1" applyBorder="1" applyAlignment="1" applyProtection="1">
      <alignment horizontal="right" vertical="center" wrapText="1"/>
      <protection hidden="1"/>
    </xf>
    <xf numFmtId="37" fontId="0" fillId="35" borderId="10" xfId="0" applyNumberFormat="1" applyFill="1" applyBorder="1" applyAlignment="1" applyProtection="1">
      <alignment horizontal="right" vertical="center" wrapText="1"/>
      <protection hidden="1" locked="0"/>
    </xf>
    <xf numFmtId="37" fontId="0" fillId="35" borderId="11" xfId="0" applyNumberFormat="1" applyFill="1" applyBorder="1" applyAlignment="1" applyProtection="1">
      <alignment horizontal="right" vertical="center" wrapText="1"/>
      <protection hidden="1" locked="0"/>
    </xf>
    <xf numFmtId="9" fontId="0" fillId="0" borderId="10" xfId="0" applyNumberFormat="1" applyBorder="1" applyAlignment="1">
      <alignment/>
    </xf>
    <xf numFmtId="0" fontId="0" fillId="40" borderId="0" xfId="0" applyFill="1" applyBorder="1" applyAlignment="1" applyProtection="1">
      <alignment vertical="center" wrapText="1"/>
      <protection hidden="1"/>
    </xf>
    <xf numFmtId="4" fontId="0" fillId="35" borderId="10" xfId="0" applyNumberFormat="1" applyFont="1" applyFill="1" applyBorder="1" applyAlignment="1" applyProtection="1">
      <alignment horizontal="center"/>
      <protection hidden="1" locked="0"/>
    </xf>
    <xf numFmtId="0" fontId="20" fillId="35" borderId="10" xfId="0" applyFont="1" applyFill="1" applyBorder="1" applyAlignment="1" applyProtection="1">
      <alignment vertical="center" wrapText="1"/>
      <protection hidden="1" locked="0"/>
    </xf>
    <xf numFmtId="172" fontId="11" fillId="0" borderId="10" xfId="0" applyNumberFormat="1" applyFont="1" applyFill="1" applyBorder="1" applyAlignment="1" applyProtection="1">
      <alignment horizontal="center"/>
      <protection hidden="1"/>
    </xf>
    <xf numFmtId="4" fontId="0" fillId="35" borderId="17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center" wrapText="1"/>
      <protection hidden="1"/>
    </xf>
    <xf numFmtId="4" fontId="0" fillId="31" borderId="10" xfId="0" applyNumberFormat="1" applyFill="1" applyBorder="1" applyAlignment="1" applyProtection="1">
      <alignment horizontal="center" vertical="center" wrapText="1"/>
      <protection hidden="1"/>
    </xf>
    <xf numFmtId="4" fontId="0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0" borderId="22" xfId="0" applyFont="1" applyFill="1" applyBorder="1" applyAlignment="1" applyProtection="1">
      <alignment horizontal="center" vertical="center" wrapText="1"/>
      <protection hidden="1"/>
    </xf>
    <xf numFmtId="0" fontId="12" fillId="30" borderId="0" xfId="0" applyFont="1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2" fontId="3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1" borderId="10" xfId="0" applyFont="1" applyFill="1" applyBorder="1" applyAlignment="1" applyProtection="1">
      <alignment horizontal="center" vertical="center" wrapText="1"/>
      <protection hidden="1"/>
    </xf>
    <xf numFmtId="1" fontId="5" fillId="31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1" borderId="10" xfId="0" applyFont="1" applyFill="1" applyBorder="1" applyAlignment="1" applyProtection="1">
      <alignment horizontal="center" vertical="center" wrapText="1"/>
      <protection hidden="1"/>
    </xf>
    <xf numFmtId="0" fontId="0" fillId="31" borderId="1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31" borderId="17" xfId="0" applyFill="1" applyBorder="1" applyAlignment="1" applyProtection="1">
      <alignment horizontal="center" vertical="center" wrapText="1"/>
      <protection hidden="1"/>
    </xf>
    <xf numFmtId="0" fontId="3" fillId="31" borderId="23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1" borderId="17" xfId="0" applyFill="1" applyBorder="1" applyAlignment="1" applyProtection="1">
      <alignment horizontal="center" vertical="center" wrapText="1"/>
      <protection/>
    </xf>
    <xf numFmtId="0" fontId="0" fillId="31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1" fontId="5" fillId="31" borderId="10" xfId="0" applyNumberFormat="1" applyFont="1" applyFill="1" applyBorder="1" applyAlignment="1" applyProtection="1">
      <alignment horizontal="center" vertical="center" wrapText="1"/>
      <protection/>
    </xf>
    <xf numFmtId="0" fontId="0" fillId="31" borderId="10" xfId="0" applyFont="1" applyFill="1" applyBorder="1" applyAlignment="1" applyProtection="1">
      <alignment horizontal="center" vertical="center" wrapText="1"/>
      <protection/>
    </xf>
    <xf numFmtId="4" fontId="0" fillId="31" borderId="10" xfId="0" applyNumberFormat="1" applyFill="1" applyBorder="1" applyAlignment="1" applyProtection="1">
      <alignment horizontal="center" vertical="center" wrapText="1"/>
      <protection/>
    </xf>
    <xf numFmtId="4" fontId="0" fillId="31" borderId="10" xfId="0" applyNumberFormat="1" applyFont="1" applyFill="1" applyBorder="1" applyAlignment="1" applyProtection="1">
      <alignment horizontal="center" vertical="center" wrapText="1"/>
      <protection/>
    </xf>
    <xf numFmtId="0" fontId="3" fillId="31" borderId="10" xfId="0" applyFont="1" applyFill="1" applyBorder="1" applyAlignment="1" applyProtection="1">
      <alignment horizontal="center" vertical="center" wrapText="1"/>
      <protection/>
    </xf>
    <xf numFmtId="2" fontId="3" fillId="31" borderId="10" xfId="0" applyNumberFormat="1" applyFont="1" applyFill="1" applyBorder="1" applyAlignment="1" applyProtection="1">
      <alignment horizontal="center" vertical="center" wrapText="1"/>
      <protection/>
    </xf>
    <xf numFmtId="0" fontId="12" fillId="30" borderId="22" xfId="0" applyFont="1" applyFill="1" applyBorder="1" applyAlignment="1" applyProtection="1">
      <alignment horizontal="center" vertical="center" wrapText="1"/>
      <protection/>
    </xf>
    <xf numFmtId="0" fontId="12" fillId="30" borderId="0" xfId="0" applyFont="1" applyFill="1" applyBorder="1" applyAlignment="1" applyProtection="1">
      <alignment horizontal="center" vertical="center" wrapText="1"/>
      <protection/>
    </xf>
    <xf numFmtId="0" fontId="3" fillId="31" borderId="23" xfId="0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1D1D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14.875" style="0" customWidth="1"/>
  </cols>
  <sheetData>
    <row r="1" spans="1:2" ht="21" customHeight="1">
      <c r="A1" s="122" t="s">
        <v>56</v>
      </c>
      <c r="B1" s="155">
        <f>+янв!B18</f>
        <v>0.7480623029430665</v>
      </c>
    </row>
    <row r="2" spans="1:2" ht="21" customHeight="1">
      <c r="A2" s="122" t="s">
        <v>57</v>
      </c>
      <c r="B2" s="155">
        <f>+фев!B18</f>
        <v>0.884562468260958</v>
      </c>
    </row>
    <row r="3" spans="1:2" ht="21" customHeight="1">
      <c r="A3" s="122" t="s">
        <v>58</v>
      </c>
      <c r="B3" s="155">
        <f>+март!B18</f>
        <v>1.023721833607409</v>
      </c>
    </row>
    <row r="4" spans="1:2" ht="21" customHeight="1">
      <c r="A4" s="122" t="s">
        <v>59</v>
      </c>
      <c r="B4" s="155">
        <f>+апр!B18</f>
        <v>1.026865041317829</v>
      </c>
    </row>
    <row r="5" spans="1:2" ht="21" customHeight="1">
      <c r="A5" s="122" t="s">
        <v>60</v>
      </c>
      <c r="B5" s="155">
        <f>+май!B18</f>
        <v>1.0413693030788154</v>
      </c>
    </row>
    <row r="6" spans="1:2" ht="21" customHeight="1">
      <c r="A6" s="122" t="s">
        <v>61</v>
      </c>
      <c r="B6" s="155">
        <f>+июнь!B18</f>
        <v>0.9599708609364174</v>
      </c>
    </row>
    <row r="7" spans="1:2" ht="21" customHeight="1">
      <c r="A7" s="122" t="s">
        <v>62</v>
      </c>
      <c r="B7" s="155">
        <f>+июль!B18</f>
        <v>1.0066770705537287</v>
      </c>
    </row>
    <row r="8" spans="1:2" ht="21" customHeight="1">
      <c r="A8" s="122" t="s">
        <v>63</v>
      </c>
      <c r="B8" s="155">
        <f>+авг!B18</f>
        <v>0.95703310742474</v>
      </c>
    </row>
    <row r="9" spans="1:2" ht="21" customHeight="1">
      <c r="A9" s="122" t="s">
        <v>64</v>
      </c>
      <c r="B9" s="155">
        <f>+сент!B18</f>
        <v>1.0000179256380768</v>
      </c>
    </row>
    <row r="10" spans="1:2" ht="21" customHeight="1">
      <c r="A10" s="122" t="s">
        <v>65</v>
      </c>
      <c r="B10" s="155">
        <f>+окт!B18</f>
        <v>0.9649136261460142</v>
      </c>
    </row>
    <row r="11" spans="1:2" ht="21" customHeight="1">
      <c r="A11" s="122" t="s">
        <v>66</v>
      </c>
      <c r="B11" s="155">
        <f>+нояб!B18</f>
        <v>0.9910580351626688</v>
      </c>
    </row>
    <row r="12" spans="1:2" ht="21" customHeight="1">
      <c r="A12" s="122" t="s">
        <v>67</v>
      </c>
      <c r="B12" s="155">
        <f>+дек!B18</f>
        <v>1.006886276570037</v>
      </c>
    </row>
    <row r="13" spans="1:2" ht="21" customHeight="1">
      <c r="A13" s="123" t="s">
        <v>68</v>
      </c>
      <c r="B13" s="155">
        <f>+'1 кв'!B18</f>
        <v>0.9004874777285534</v>
      </c>
    </row>
    <row r="14" spans="1:2" ht="21" customHeight="1">
      <c r="A14" s="123" t="s">
        <v>69</v>
      </c>
      <c r="B14" s="155">
        <f>+'2 кв'!B18</f>
        <v>1.013335193204118</v>
      </c>
    </row>
    <row r="15" spans="1:2" ht="21" customHeight="1">
      <c r="A15" s="123" t="s">
        <v>70</v>
      </c>
      <c r="B15" s="155">
        <f>+'1 полуг'!B18</f>
        <v>0.9553020725649375</v>
      </c>
    </row>
    <row r="16" spans="1:2" ht="21" customHeight="1">
      <c r="A16" s="123" t="s">
        <v>71</v>
      </c>
      <c r="B16" s="155">
        <f>+'3 кв'!B18</f>
        <v>0.9886311767168683</v>
      </c>
    </row>
    <row r="17" spans="1:2" ht="21" customHeight="1">
      <c r="A17" s="123" t="s">
        <v>72</v>
      </c>
      <c r="B17" s="155">
        <f>+'9 мес'!B18</f>
        <v>0.9650463273194765</v>
      </c>
    </row>
    <row r="18" spans="1:2" ht="21" customHeight="1">
      <c r="A18" s="123" t="s">
        <v>73</v>
      </c>
      <c r="B18" s="155">
        <f>+'4 кв'!B18</f>
        <v>0.9883202116112644</v>
      </c>
    </row>
    <row r="19" spans="1:2" ht="21" customHeight="1">
      <c r="A19" s="123" t="s">
        <v>74</v>
      </c>
      <c r="B19" s="155">
        <f>+год!B18</f>
        <v>0.9710088298420766</v>
      </c>
    </row>
  </sheetData>
  <sheetProtection password="CC53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84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8" t="s">
        <v>98</v>
      </c>
      <c r="E2" s="173" t="s">
        <v>55</v>
      </c>
      <c r="F2" s="173"/>
      <c r="G2" s="173"/>
    </row>
    <row r="3" spans="1:2" ht="12.75">
      <c r="A3" s="3" t="s">
        <v>0</v>
      </c>
      <c r="B3" s="38" t="s">
        <v>103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3839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3839</v>
      </c>
    </row>
    <row r="8" spans="1:6" ht="12.75">
      <c r="A8" s="8" t="s">
        <v>31</v>
      </c>
      <c r="B8" s="133">
        <v>477937.11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474755.33999999997</v>
      </c>
      <c r="C9" s="174"/>
      <c r="D9" s="177"/>
      <c r="E9" s="173"/>
      <c r="F9" s="173"/>
    </row>
    <row r="10" spans="1:8" ht="13.5" thickBot="1">
      <c r="A10" s="11" t="s">
        <v>33</v>
      </c>
      <c r="B10" s="135">
        <f>B8-B9</f>
        <v>3181.7700000000186</v>
      </c>
      <c r="C10" s="174"/>
      <c r="D10" s="177"/>
      <c r="E10" s="173"/>
      <c r="F10" s="173"/>
      <c r="H10" s="112"/>
    </row>
    <row r="11" spans="1:14" ht="12.75">
      <c r="A11" s="175" t="s">
        <v>40</v>
      </c>
      <c r="B11" s="175"/>
      <c r="C11" s="12"/>
      <c r="N11" s="1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124.49520969002344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1.185668663714509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0.95703310742474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0.95703310742474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211.145</v>
      </c>
      <c r="F22" s="25">
        <f>D22+E22</f>
        <v>211.145</v>
      </c>
      <c r="G22" s="39"/>
      <c r="H22" s="39">
        <v>226.878</v>
      </c>
      <c r="I22" s="26">
        <f>G22+H22</f>
        <v>226.878</v>
      </c>
      <c r="J22" s="27">
        <f>IF(D22&gt;0,G22/D22,0)</f>
        <v>0</v>
      </c>
      <c r="K22" s="27">
        <f>IF(E22&gt;0,H22/E22,0)</f>
        <v>1.074512775580762</v>
      </c>
      <c r="L22" s="28">
        <f>IF(I22&gt;0,I22/F22,0)</f>
        <v>1.074512775580762</v>
      </c>
      <c r="M22" s="40">
        <v>93372.63</v>
      </c>
      <c r="N22" s="29">
        <f>IF(I22&gt;0,M22/I22,0)</f>
        <v>411.55435961177375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92.136</v>
      </c>
      <c r="F23" s="25">
        <f aca="true" t="shared" si="0" ref="F23:F43">D23+E23</f>
        <v>92.136</v>
      </c>
      <c r="G23" s="39"/>
      <c r="H23" s="39">
        <v>85.686</v>
      </c>
      <c r="I23" s="26">
        <f aca="true" t="shared" si="1" ref="I23:I43">G23+H23</f>
        <v>85.686</v>
      </c>
      <c r="J23" s="27">
        <f aca="true" t="shared" si="2" ref="J23:L44">IF(D23&gt;0,G23/D23,0)</f>
        <v>0</v>
      </c>
      <c r="K23" s="27">
        <f t="shared" si="2"/>
        <v>0.9299947903099767</v>
      </c>
      <c r="L23" s="28">
        <f t="shared" si="2"/>
        <v>0.9299947903099767</v>
      </c>
      <c r="M23" s="40">
        <v>16085.57</v>
      </c>
      <c r="N23" s="29">
        <f aca="true" t="shared" si="3" ref="N23:N43">IF(I23&gt;0,M23/I23,0)</f>
        <v>187.72693322129635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95.97500000000001</v>
      </c>
      <c r="F24" s="25">
        <f>D24+E24</f>
        <v>95.97500000000001</v>
      </c>
      <c r="G24" s="39"/>
      <c r="H24" s="39">
        <v>90.794</v>
      </c>
      <c r="I24" s="26">
        <f>G24+H24</f>
        <v>90.794</v>
      </c>
      <c r="J24" s="27">
        <f>IF(D24&gt;0,G24/D24,0)</f>
        <v>0</v>
      </c>
      <c r="K24" s="27">
        <f>IF(E24&gt;0,H24/E24,0)</f>
        <v>0.9460171919770772</v>
      </c>
      <c r="L24" s="28">
        <f>IF(F24&gt;0,I24/F24,0)</f>
        <v>0.9460171919770772</v>
      </c>
      <c r="M24" s="40">
        <v>26778.68</v>
      </c>
      <c r="N24" s="29">
        <f>IF(I24&gt;0,M24/I24,0)</f>
        <v>294.9388726127277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142.043</v>
      </c>
      <c r="F25" s="25">
        <f t="shared" si="0"/>
        <v>142.043</v>
      </c>
      <c r="G25" s="39"/>
      <c r="H25" s="39">
        <v>71.746</v>
      </c>
      <c r="I25" s="26">
        <f t="shared" si="1"/>
        <v>71.746</v>
      </c>
      <c r="J25" s="27">
        <f t="shared" si="2"/>
        <v>0</v>
      </c>
      <c r="K25" s="27">
        <f t="shared" si="2"/>
        <v>0.5051005681378173</v>
      </c>
      <c r="L25" s="28">
        <f t="shared" si="2"/>
        <v>0.5051005681378173</v>
      </c>
      <c r="M25" s="40">
        <v>15484.84</v>
      </c>
      <c r="N25" s="29">
        <f t="shared" si="3"/>
        <v>215.82861762328216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80.619</v>
      </c>
      <c r="F26" s="25">
        <f t="shared" si="0"/>
        <v>80.619</v>
      </c>
      <c r="G26" s="39"/>
      <c r="H26" s="39">
        <v>82.464</v>
      </c>
      <c r="I26" s="26">
        <f t="shared" si="1"/>
        <v>82.464</v>
      </c>
      <c r="J26" s="27">
        <f t="shared" si="2"/>
        <v>0</v>
      </c>
      <c r="K26" s="27">
        <f t="shared" si="2"/>
        <v>1.022885424031556</v>
      </c>
      <c r="L26" s="28">
        <f t="shared" si="2"/>
        <v>1.022885424031556</v>
      </c>
      <c r="M26" s="40">
        <v>28450.08</v>
      </c>
      <c r="N26" s="29">
        <f t="shared" si="3"/>
        <v>345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42.229</v>
      </c>
      <c r="F27" s="25">
        <f t="shared" si="0"/>
        <v>42.229</v>
      </c>
      <c r="G27" s="39"/>
      <c r="H27" s="39">
        <v>40.301</v>
      </c>
      <c r="I27" s="26">
        <f t="shared" si="1"/>
        <v>40.301</v>
      </c>
      <c r="J27" s="27">
        <f t="shared" si="2"/>
        <v>0</v>
      </c>
      <c r="K27" s="27">
        <f t="shared" si="2"/>
        <v>0.9543441710672761</v>
      </c>
      <c r="L27" s="28">
        <f t="shared" si="2"/>
        <v>0.9543441710672761</v>
      </c>
      <c r="M27" s="40">
        <v>5431.21</v>
      </c>
      <c r="N27" s="29">
        <f t="shared" si="3"/>
        <v>134.76613483536389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1727.55</v>
      </c>
      <c r="F28" s="25">
        <f t="shared" si="0"/>
        <v>1727.55</v>
      </c>
      <c r="G28" s="39"/>
      <c r="H28" s="39">
        <v>1684.938</v>
      </c>
      <c r="I28" s="26">
        <f t="shared" si="1"/>
        <v>1684.938</v>
      </c>
      <c r="J28" s="27">
        <f t="shared" si="2"/>
        <v>0</v>
      </c>
      <c r="K28" s="27">
        <f t="shared" si="2"/>
        <v>0.9753338543023358</v>
      </c>
      <c r="L28" s="28">
        <f t="shared" si="2"/>
        <v>0.9753338543023358</v>
      </c>
      <c r="M28" s="40">
        <v>70089.74</v>
      </c>
      <c r="N28" s="29">
        <f t="shared" si="3"/>
        <v>41.59781546858104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153.56</v>
      </c>
      <c r="F29" s="25">
        <f t="shared" si="0"/>
        <v>153.56</v>
      </c>
      <c r="G29" s="39"/>
      <c r="H29" s="39">
        <v>129</v>
      </c>
      <c r="I29" s="26">
        <f t="shared" si="1"/>
        <v>129</v>
      </c>
      <c r="J29" s="27">
        <f t="shared" si="2"/>
        <v>0</v>
      </c>
      <c r="K29" s="27">
        <f t="shared" si="2"/>
        <v>0.8400625162802813</v>
      </c>
      <c r="L29" s="28">
        <f t="shared" si="2"/>
        <v>0.8400625162802813</v>
      </c>
      <c r="M29" s="40">
        <v>17673</v>
      </c>
      <c r="N29" s="29">
        <f t="shared" si="3"/>
        <v>137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42.229</v>
      </c>
      <c r="F30" s="25">
        <f t="shared" si="0"/>
        <v>42.229</v>
      </c>
      <c r="G30" s="39"/>
      <c r="H30" s="39">
        <v>39.492</v>
      </c>
      <c r="I30" s="26">
        <f t="shared" si="1"/>
        <v>39.492</v>
      </c>
      <c r="J30" s="27">
        <f t="shared" si="2"/>
        <v>0</v>
      </c>
      <c r="K30" s="27">
        <f t="shared" si="2"/>
        <v>0.935186720026522</v>
      </c>
      <c r="L30" s="28">
        <f t="shared" si="2"/>
        <v>0.935186720026522</v>
      </c>
      <c r="M30" s="40">
        <v>6239.73</v>
      </c>
      <c r="N30" s="29">
        <f t="shared" si="3"/>
        <v>157.9998480704953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23.034</v>
      </c>
      <c r="F31" s="25">
        <f t="shared" si="0"/>
        <v>23.034</v>
      </c>
      <c r="G31" s="39"/>
      <c r="H31" s="39">
        <v>28.746</v>
      </c>
      <c r="I31" s="26">
        <f t="shared" si="1"/>
        <v>28.746</v>
      </c>
      <c r="J31" s="27">
        <f t="shared" si="2"/>
        <v>0</v>
      </c>
      <c r="K31" s="27">
        <f t="shared" si="2"/>
        <v>1.2479812451159156</v>
      </c>
      <c r="L31" s="28">
        <f t="shared" si="2"/>
        <v>1.2479812451159156</v>
      </c>
      <c r="M31" s="40">
        <v>10520.43</v>
      </c>
      <c r="N31" s="29">
        <f t="shared" si="3"/>
        <v>365.9789188060948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3839</v>
      </c>
      <c r="F32" s="25">
        <f t="shared" si="0"/>
        <v>3839</v>
      </c>
      <c r="G32" s="39"/>
      <c r="H32" s="39">
        <v>3755</v>
      </c>
      <c r="I32" s="26">
        <f t="shared" si="1"/>
        <v>3755</v>
      </c>
      <c r="J32" s="27">
        <f t="shared" si="2"/>
        <v>0</v>
      </c>
      <c r="K32" s="27">
        <f t="shared" si="2"/>
        <v>0.9781193019015368</v>
      </c>
      <c r="L32" s="28">
        <f t="shared" si="2"/>
        <v>0.9781193019015368</v>
      </c>
      <c r="M32" s="40">
        <v>19618.1</v>
      </c>
      <c r="N32" s="29">
        <f t="shared" si="3"/>
        <v>5.224527296937416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111.331</v>
      </c>
      <c r="F33" s="25">
        <f t="shared" si="0"/>
        <v>111.331</v>
      </c>
      <c r="G33" s="39"/>
      <c r="H33" s="39">
        <v>98.94</v>
      </c>
      <c r="I33" s="26">
        <f t="shared" si="1"/>
        <v>98.94</v>
      </c>
      <c r="J33" s="27">
        <f t="shared" si="2"/>
        <v>0</v>
      </c>
      <c r="K33" s="27">
        <f t="shared" si="2"/>
        <v>0.8887012602060522</v>
      </c>
      <c r="L33" s="28">
        <f t="shared" si="2"/>
        <v>0.8887012602060522</v>
      </c>
      <c r="M33" s="40">
        <v>3067.14</v>
      </c>
      <c r="N33" s="29">
        <f t="shared" si="3"/>
        <v>31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165.077</v>
      </c>
      <c r="F34" s="25">
        <f t="shared" si="0"/>
        <v>165.077</v>
      </c>
      <c r="G34" s="39"/>
      <c r="H34" s="39">
        <v>171.925</v>
      </c>
      <c r="I34" s="26">
        <f t="shared" si="1"/>
        <v>171.925</v>
      </c>
      <c r="J34" s="27">
        <f t="shared" si="2"/>
        <v>0</v>
      </c>
      <c r="K34" s="27">
        <f t="shared" si="2"/>
        <v>1.0414836712564441</v>
      </c>
      <c r="L34" s="28">
        <f t="shared" si="2"/>
        <v>1.0414836712564441</v>
      </c>
      <c r="M34" s="40">
        <v>7892.91</v>
      </c>
      <c r="N34" s="29">
        <f t="shared" si="3"/>
        <v>45.90903010033444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46.068</v>
      </c>
      <c r="F35" s="25">
        <f t="shared" si="0"/>
        <v>46.068</v>
      </c>
      <c r="G35" s="39"/>
      <c r="H35" s="39">
        <v>50.696</v>
      </c>
      <c r="I35" s="26">
        <f t="shared" si="1"/>
        <v>50.696</v>
      </c>
      <c r="J35" s="27">
        <f t="shared" si="2"/>
        <v>0</v>
      </c>
      <c r="K35" s="27">
        <f t="shared" si="2"/>
        <v>1.1004601892854042</v>
      </c>
      <c r="L35" s="28">
        <f t="shared" si="2"/>
        <v>1.1004601892854042</v>
      </c>
      <c r="M35" s="40">
        <v>1977.08</v>
      </c>
      <c r="N35" s="29">
        <f t="shared" si="3"/>
        <v>38.99873757298406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115.17</v>
      </c>
      <c r="F36" s="25">
        <f t="shared" si="0"/>
        <v>115.17</v>
      </c>
      <c r="G36" s="39"/>
      <c r="H36" s="39">
        <v>115.481</v>
      </c>
      <c r="I36" s="26">
        <f t="shared" si="1"/>
        <v>115.481</v>
      </c>
      <c r="J36" s="27">
        <f t="shared" si="2"/>
        <v>0</v>
      </c>
      <c r="K36" s="27">
        <f t="shared" si="2"/>
        <v>1.0027003559954848</v>
      </c>
      <c r="L36" s="28">
        <f t="shared" si="2"/>
        <v>1.0027003559954848</v>
      </c>
      <c r="M36" s="40">
        <v>6075.53</v>
      </c>
      <c r="N36" s="29">
        <f t="shared" si="3"/>
        <v>52.61064590711892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76.78</v>
      </c>
      <c r="F37" s="25">
        <f t="shared" si="0"/>
        <v>76.78</v>
      </c>
      <c r="G37" s="39"/>
      <c r="H37" s="39">
        <v>89.064</v>
      </c>
      <c r="I37" s="26">
        <f t="shared" si="1"/>
        <v>89.064</v>
      </c>
      <c r="J37" s="27">
        <f t="shared" si="2"/>
        <v>0</v>
      </c>
      <c r="K37" s="27">
        <f t="shared" si="2"/>
        <v>1.159989580619953</v>
      </c>
      <c r="L37" s="28">
        <f t="shared" si="2"/>
        <v>1.159989580619953</v>
      </c>
      <c r="M37" s="40">
        <v>8917.65</v>
      </c>
      <c r="N37" s="29">
        <f t="shared" si="3"/>
        <v>100.12631366208569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42.229</v>
      </c>
      <c r="F38" s="25">
        <f t="shared" si="0"/>
        <v>42.229</v>
      </c>
      <c r="G38" s="39"/>
      <c r="H38" s="39">
        <v>50.075</v>
      </c>
      <c r="I38" s="26">
        <f t="shared" si="1"/>
        <v>50.075</v>
      </c>
      <c r="J38" s="27">
        <f t="shared" si="2"/>
        <v>0</v>
      </c>
      <c r="K38" s="27">
        <f t="shared" si="2"/>
        <v>1.1857964905633571</v>
      </c>
      <c r="L38" s="28">
        <f t="shared" si="2"/>
        <v>1.1857964905633571</v>
      </c>
      <c r="M38" s="40">
        <v>7080.68</v>
      </c>
      <c r="N38" s="29">
        <f t="shared" si="3"/>
        <v>141.40149775336994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383.90000000000003</v>
      </c>
      <c r="F39" s="25">
        <f t="shared" si="0"/>
        <v>383.90000000000003</v>
      </c>
      <c r="G39" s="39"/>
      <c r="H39" s="39">
        <v>348.4</v>
      </c>
      <c r="I39" s="26">
        <f t="shared" si="1"/>
        <v>348.4</v>
      </c>
      <c r="J39" s="27">
        <f t="shared" si="2"/>
        <v>0</v>
      </c>
      <c r="K39" s="27">
        <f t="shared" si="2"/>
        <v>0.9075280020838759</v>
      </c>
      <c r="L39" s="28">
        <f t="shared" si="2"/>
        <v>0.9075280020838759</v>
      </c>
      <c r="M39" s="40">
        <v>32644.22</v>
      </c>
      <c r="N39" s="29">
        <f t="shared" si="3"/>
        <v>93.69753157290472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383.90000000000003</v>
      </c>
      <c r="F40" s="25">
        <f t="shared" si="0"/>
        <v>383.90000000000003</v>
      </c>
      <c r="G40" s="39"/>
      <c r="H40" s="39">
        <v>390</v>
      </c>
      <c r="I40" s="26">
        <f t="shared" si="1"/>
        <v>390</v>
      </c>
      <c r="J40" s="27">
        <f t="shared" si="2"/>
        <v>0</v>
      </c>
      <c r="K40" s="27">
        <f t="shared" si="2"/>
        <v>1.015889554571503</v>
      </c>
      <c r="L40" s="28">
        <f t="shared" si="2"/>
        <v>1.015889554571503</v>
      </c>
      <c r="M40" s="40">
        <v>16935.53</v>
      </c>
      <c r="N40" s="29">
        <f t="shared" si="3"/>
        <v>43.42443589743589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537.46</v>
      </c>
      <c r="F41" s="25">
        <f t="shared" si="0"/>
        <v>537.46</v>
      </c>
      <c r="G41" s="39"/>
      <c r="H41" s="39">
        <v>390.112</v>
      </c>
      <c r="I41" s="26">
        <f t="shared" si="1"/>
        <v>390.112</v>
      </c>
      <c r="J41" s="27">
        <f t="shared" si="2"/>
        <v>0</v>
      </c>
      <c r="K41" s="27">
        <f t="shared" si="2"/>
        <v>0.7258437837234398</v>
      </c>
      <c r="L41" s="28">
        <f t="shared" si="2"/>
        <v>0.7258437837234398</v>
      </c>
      <c r="M41" s="40">
        <v>14304.11</v>
      </c>
      <c r="N41" s="29">
        <f t="shared" si="3"/>
        <v>36.666675211221396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844.58</v>
      </c>
      <c r="F42" s="25">
        <f t="shared" si="0"/>
        <v>844.58</v>
      </c>
      <c r="G42" s="39"/>
      <c r="H42" s="39">
        <v>796.498</v>
      </c>
      <c r="I42" s="26">
        <f t="shared" si="1"/>
        <v>796.498</v>
      </c>
      <c r="J42" s="27">
        <f t="shared" si="2"/>
        <v>0</v>
      </c>
      <c r="K42" s="27">
        <f t="shared" si="2"/>
        <v>0.9430699282483601</v>
      </c>
      <c r="L42" s="28">
        <f t="shared" si="2"/>
        <v>0.9430699282483601</v>
      </c>
      <c r="M42" s="40">
        <v>41792.48</v>
      </c>
      <c r="N42" s="29">
        <f t="shared" si="3"/>
        <v>52.47028868873494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191.95000000000002</v>
      </c>
      <c r="F43" s="25">
        <f t="shared" si="0"/>
        <v>191.95000000000002</v>
      </c>
      <c r="G43" s="39"/>
      <c r="H43" s="39">
        <v>194</v>
      </c>
      <c r="I43" s="26">
        <f t="shared" si="1"/>
        <v>194</v>
      </c>
      <c r="J43" s="27">
        <f t="shared" si="2"/>
        <v>0</v>
      </c>
      <c r="K43" s="27">
        <f t="shared" si="2"/>
        <v>1.0106798645480592</v>
      </c>
      <c r="L43" s="28">
        <f t="shared" si="2"/>
        <v>1.0106798645480592</v>
      </c>
      <c r="M43" s="40">
        <v>8342</v>
      </c>
      <c r="N43" s="29">
        <f t="shared" si="3"/>
        <v>43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307.12</v>
      </c>
      <c r="F44" s="25">
        <f>D44+E44</f>
        <v>307.12</v>
      </c>
      <c r="G44" s="39"/>
      <c r="H44" s="39">
        <v>310</v>
      </c>
      <c r="I44" s="26">
        <f>G44+H44</f>
        <v>310</v>
      </c>
      <c r="J44" s="27">
        <f t="shared" si="2"/>
        <v>0</v>
      </c>
      <c r="K44" s="27">
        <f t="shared" si="2"/>
        <v>1.0093774420421984</v>
      </c>
      <c r="L44" s="28">
        <f t="shared" si="2"/>
        <v>1.0093774420421984</v>
      </c>
      <c r="M44" s="40">
        <v>15982</v>
      </c>
      <c r="N44" s="29">
        <f>IF(I44&gt;0,M44/I44,0)</f>
        <v>51.55483870967742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9655.085000000003</v>
      </c>
      <c r="F45" s="46">
        <f>D45+E45</f>
        <v>9655.085000000003</v>
      </c>
      <c r="G45" s="56">
        <f>SUM(G22:G44)</f>
        <v>0</v>
      </c>
      <c r="H45" s="56">
        <f>SUM(H22:H44)</f>
        <v>9240.235999999999</v>
      </c>
      <c r="I45" s="47">
        <f>G45+H45</f>
        <v>9240.235999999999</v>
      </c>
      <c r="J45" s="59">
        <f>IF(G45&gt;0,G45/D45,0)</f>
        <v>0</v>
      </c>
      <c r="K45" s="59">
        <f>IF(E45&gt;0,H45/E45,0)</f>
        <v>0.95703310742474</v>
      </c>
      <c r="L45" s="59">
        <f>IF(F45&gt;0,I45/F45,0)</f>
        <v>0.95703310742474</v>
      </c>
      <c r="M45" s="57">
        <f>SUM(SUM(M22:M44))</f>
        <v>474755.33999999997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399.25600000000003</v>
      </c>
      <c r="F47" s="35">
        <f t="shared" si="4"/>
        <v>399.25600000000003</v>
      </c>
      <c r="G47" s="35">
        <f t="shared" si="4"/>
        <v>0</v>
      </c>
      <c r="H47" s="35">
        <f t="shared" si="4"/>
        <v>403.35799999999995</v>
      </c>
      <c r="I47" s="35">
        <f t="shared" si="4"/>
        <v>403.35799999999995</v>
      </c>
      <c r="J47" s="61">
        <f>IF(G47=0,0,G47/D47)</f>
        <v>0</v>
      </c>
      <c r="K47" s="61">
        <f>IF(H47=0,0,H47/E47)</f>
        <v>1.0102741098443102</v>
      </c>
      <c r="L47" s="61">
        <f>IF(I47&gt;0,I47/F47,0)</f>
        <v>1.0102741098443102</v>
      </c>
      <c r="M47" s="58">
        <f>SUM(M22:M24)</f>
        <v>136236.88</v>
      </c>
      <c r="N47" s="36">
        <f>IF(M47=0,0,M47/I47)</f>
        <v>337.7567322329048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/>
  <pageMargins left="0.31496062992125984" right="0.31496062992125984" top="0.83" bottom="0.35433070866141736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">
      <selection activeCell="K28" sqref="K28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83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102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52">
        <f>B6+B7</f>
        <v>5634</v>
      </c>
    </row>
    <row r="6" spans="1:2" ht="12.75">
      <c r="A6" s="6" t="s">
        <v>27</v>
      </c>
      <c r="B6" s="153">
        <v>243</v>
      </c>
    </row>
    <row r="7" spans="1:2" ht="13.5" thickBot="1">
      <c r="A7" s="7" t="s">
        <v>29</v>
      </c>
      <c r="B7" s="154">
        <v>5391</v>
      </c>
    </row>
    <row r="8" spans="1:6" ht="12.75">
      <c r="A8" s="8" t="s">
        <v>31</v>
      </c>
      <c r="B8" s="133">
        <v>656086.97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652576.52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3510.4499999999534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116.45136137735179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1.1090605845462076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0.9637514446496658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1.0015037948897232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1.0000179256380768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12.15</v>
      </c>
      <c r="E22" s="25">
        <f>B7*C22</f>
        <v>296.505</v>
      </c>
      <c r="F22" s="25">
        <f>D22+E22</f>
        <v>308.655</v>
      </c>
      <c r="G22" s="39">
        <v>10.681</v>
      </c>
      <c r="H22" s="39">
        <v>236.334</v>
      </c>
      <c r="I22" s="26">
        <f>G22+H22</f>
        <v>247.01500000000001</v>
      </c>
      <c r="J22" s="27">
        <f>IF(D22&gt;0,G22/D22,0)</f>
        <v>0.8790946502057613</v>
      </c>
      <c r="K22" s="27">
        <f>IF(E22&gt;0,H22/E22,0)</f>
        <v>0.797065816765316</v>
      </c>
      <c r="L22" s="28">
        <f>IF(I22&gt;0,I22/F22,0)</f>
        <v>0.8002948275582772</v>
      </c>
      <c r="M22" s="40">
        <v>100884.68</v>
      </c>
      <c r="N22" s="29">
        <f>IF(I22&gt;0,M22/I22,0)</f>
        <v>408.41519745764424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4.86</v>
      </c>
      <c r="E23" s="25">
        <f>B7*C23</f>
        <v>129.38400000000001</v>
      </c>
      <c r="F23" s="25">
        <f aca="true" t="shared" si="0" ref="F23:F43">D23+E23</f>
        <v>134.24400000000003</v>
      </c>
      <c r="G23" s="39">
        <v>4.953</v>
      </c>
      <c r="H23" s="39">
        <v>139.286</v>
      </c>
      <c r="I23" s="26">
        <f aca="true" t="shared" si="1" ref="I23:I43">G23+H23</f>
        <v>144.239</v>
      </c>
      <c r="J23" s="27">
        <f aca="true" t="shared" si="2" ref="J23:L44">IF(D23&gt;0,G23/D23,0)</f>
        <v>1.0191358024691357</v>
      </c>
      <c r="K23" s="27">
        <f t="shared" si="2"/>
        <v>1.076531874111173</v>
      </c>
      <c r="L23" s="28">
        <f t="shared" si="2"/>
        <v>1.0744539793212358</v>
      </c>
      <c r="M23" s="40">
        <v>29610.77</v>
      </c>
      <c r="N23" s="29">
        <f aca="true" t="shared" si="3" ref="N23:N43">IF(I23&gt;0,M23/I23,0)</f>
        <v>205.28962347215386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4.86</v>
      </c>
      <c r="E24" s="25">
        <f>B7*C24</f>
        <v>134.775</v>
      </c>
      <c r="F24" s="25">
        <f>D24+E24</f>
        <v>139.63500000000002</v>
      </c>
      <c r="G24" s="39">
        <v>5.543</v>
      </c>
      <c r="H24" s="39">
        <v>147.858</v>
      </c>
      <c r="I24" s="26">
        <f>G24+H24</f>
        <v>153.401</v>
      </c>
      <c r="J24" s="27">
        <f>IF(D24&gt;0,G24/D24,0)</f>
        <v>1.1405349794238682</v>
      </c>
      <c r="K24" s="27">
        <f>IF(E24&gt;0,H24/E24,0)</f>
        <v>1.0970728992765721</v>
      </c>
      <c r="L24" s="28">
        <f>IF(F24&gt;0,I24/F24,0)</f>
        <v>1.0985855981666486</v>
      </c>
      <c r="M24" s="40">
        <v>45243.92</v>
      </c>
      <c r="N24" s="29">
        <f>IF(I24&gt;0,M24/I24,0)</f>
        <v>294.9388856656736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7.776</v>
      </c>
      <c r="E25" s="25">
        <f>B7*C25</f>
        <v>199.46699999999998</v>
      </c>
      <c r="F25" s="25">
        <f t="shared" si="0"/>
        <v>207.243</v>
      </c>
      <c r="G25" s="39">
        <v>4.126</v>
      </c>
      <c r="H25" s="39">
        <v>80.554</v>
      </c>
      <c r="I25" s="26">
        <f t="shared" si="1"/>
        <v>84.68</v>
      </c>
      <c r="J25" s="27">
        <f t="shared" si="2"/>
        <v>0.5306069958847737</v>
      </c>
      <c r="K25" s="27">
        <f t="shared" si="2"/>
        <v>0.40384625025693477</v>
      </c>
      <c r="L25" s="28">
        <f t="shared" si="2"/>
        <v>0.40860246184430843</v>
      </c>
      <c r="M25" s="40">
        <v>16731.46</v>
      </c>
      <c r="N25" s="29">
        <f t="shared" si="3"/>
        <v>197.58455361360413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4.374</v>
      </c>
      <c r="E26" s="25">
        <f>B7*C26</f>
        <v>113.21100000000001</v>
      </c>
      <c r="F26" s="25">
        <f t="shared" si="0"/>
        <v>117.58500000000001</v>
      </c>
      <c r="G26" s="39">
        <v>4.159</v>
      </c>
      <c r="H26" s="39">
        <v>111.545</v>
      </c>
      <c r="I26" s="26">
        <f t="shared" si="1"/>
        <v>115.70400000000001</v>
      </c>
      <c r="J26" s="27">
        <f t="shared" si="2"/>
        <v>0.9508459076360312</v>
      </c>
      <c r="K26" s="27">
        <f t="shared" si="2"/>
        <v>0.9852841155011438</v>
      </c>
      <c r="L26" s="28">
        <f t="shared" si="2"/>
        <v>0.984003061615002</v>
      </c>
      <c r="M26" s="40">
        <v>39917.88</v>
      </c>
      <c r="N26" s="29">
        <f t="shared" si="3"/>
        <v>344.99999999999994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2.187</v>
      </c>
      <c r="E27" s="25">
        <f>B7*C27</f>
        <v>59.300999999999995</v>
      </c>
      <c r="F27" s="25">
        <f t="shared" si="0"/>
        <v>61.48799999999999</v>
      </c>
      <c r="G27" s="39">
        <v>2.309</v>
      </c>
      <c r="H27" s="39">
        <v>58.868</v>
      </c>
      <c r="I27" s="26">
        <f t="shared" si="1"/>
        <v>61.177</v>
      </c>
      <c r="J27" s="27">
        <f t="shared" si="2"/>
        <v>1.0557841792409695</v>
      </c>
      <c r="K27" s="27">
        <f t="shared" si="2"/>
        <v>0.9926982681573667</v>
      </c>
      <c r="L27" s="28">
        <f t="shared" si="2"/>
        <v>0.9949421025240699</v>
      </c>
      <c r="M27" s="40">
        <v>8245.45</v>
      </c>
      <c r="N27" s="29">
        <f t="shared" si="3"/>
        <v>134.78022786341273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94.77000000000001</v>
      </c>
      <c r="E28" s="25">
        <f>B7*C28</f>
        <v>2425.9500000000003</v>
      </c>
      <c r="F28" s="25">
        <f t="shared" si="0"/>
        <v>2520.7200000000003</v>
      </c>
      <c r="G28" s="39">
        <v>90.177</v>
      </c>
      <c r="H28" s="39">
        <v>2412.731</v>
      </c>
      <c r="I28" s="26">
        <f t="shared" si="1"/>
        <v>2502.9080000000004</v>
      </c>
      <c r="J28" s="27">
        <f t="shared" si="2"/>
        <v>0.9515352959797404</v>
      </c>
      <c r="K28" s="27">
        <f t="shared" si="2"/>
        <v>0.994551000638925</v>
      </c>
      <c r="L28" s="28">
        <f t="shared" si="2"/>
        <v>0.9929337649560444</v>
      </c>
      <c r="M28" s="40">
        <v>106767.57</v>
      </c>
      <c r="N28" s="29">
        <f t="shared" si="3"/>
        <v>42.65740890196523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7.29</v>
      </c>
      <c r="E29" s="25">
        <f>B7*C29</f>
        <v>215.64000000000001</v>
      </c>
      <c r="F29" s="25">
        <f t="shared" si="0"/>
        <v>222.93</v>
      </c>
      <c r="G29" s="39">
        <v>6.983</v>
      </c>
      <c r="H29" s="39">
        <v>223.017</v>
      </c>
      <c r="I29" s="26">
        <f t="shared" si="1"/>
        <v>230</v>
      </c>
      <c r="J29" s="27">
        <f t="shared" si="2"/>
        <v>0.9578875171467763</v>
      </c>
      <c r="K29" s="27">
        <f t="shared" si="2"/>
        <v>1.0342097941012798</v>
      </c>
      <c r="L29" s="28">
        <f t="shared" si="2"/>
        <v>1.0317139909388597</v>
      </c>
      <c r="M29" s="40">
        <v>31510</v>
      </c>
      <c r="N29" s="29">
        <f t="shared" si="3"/>
        <v>137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2.187</v>
      </c>
      <c r="E30" s="25">
        <f>B7*C30</f>
        <v>59.300999999999995</v>
      </c>
      <c r="F30" s="25">
        <f t="shared" si="0"/>
        <v>61.48799999999999</v>
      </c>
      <c r="G30" s="39">
        <v>1.901</v>
      </c>
      <c r="H30" s="39">
        <v>58.659</v>
      </c>
      <c r="I30" s="26">
        <f t="shared" si="1"/>
        <v>60.56</v>
      </c>
      <c r="J30" s="27">
        <f t="shared" si="2"/>
        <v>0.8692272519433014</v>
      </c>
      <c r="K30" s="27">
        <f t="shared" si="2"/>
        <v>0.9891738756513382</v>
      </c>
      <c r="L30" s="28">
        <f t="shared" si="2"/>
        <v>0.9849076242518867</v>
      </c>
      <c r="M30" s="40">
        <v>9622.6</v>
      </c>
      <c r="N30" s="29">
        <f t="shared" si="3"/>
        <v>158.89365918097755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0.972</v>
      </c>
      <c r="E31" s="25">
        <f>B7*C31</f>
        <v>32.346000000000004</v>
      </c>
      <c r="F31" s="25">
        <f t="shared" si="0"/>
        <v>33.318000000000005</v>
      </c>
      <c r="G31" s="39">
        <v>1.044</v>
      </c>
      <c r="H31" s="39">
        <v>30.801</v>
      </c>
      <c r="I31" s="26">
        <f t="shared" si="1"/>
        <v>31.845</v>
      </c>
      <c r="J31" s="27">
        <f t="shared" si="2"/>
        <v>1.0740740740740742</v>
      </c>
      <c r="K31" s="27">
        <f t="shared" si="2"/>
        <v>0.9522352068261917</v>
      </c>
      <c r="L31" s="28">
        <f t="shared" si="2"/>
        <v>0.9557896632450925</v>
      </c>
      <c r="M31" s="40">
        <v>11654.65</v>
      </c>
      <c r="N31" s="29">
        <f t="shared" si="3"/>
        <v>365.9805306955566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243</v>
      </c>
      <c r="E32" s="25">
        <f>B7*C32</f>
        <v>5391</v>
      </c>
      <c r="F32" s="25">
        <f t="shared" si="0"/>
        <v>5634</v>
      </c>
      <c r="G32" s="39">
        <v>252.9</v>
      </c>
      <c r="H32" s="39">
        <v>5924.1</v>
      </c>
      <c r="I32" s="26">
        <f t="shared" si="1"/>
        <v>6177</v>
      </c>
      <c r="J32" s="27">
        <f t="shared" si="2"/>
        <v>1.0407407407407407</v>
      </c>
      <c r="K32" s="27">
        <f t="shared" si="2"/>
        <v>1.0988870339454648</v>
      </c>
      <c r="L32" s="28">
        <f t="shared" si="2"/>
        <v>1.0963791267305645</v>
      </c>
      <c r="M32" s="40">
        <v>33335.23</v>
      </c>
      <c r="N32" s="29">
        <f t="shared" si="3"/>
        <v>5.396669904484378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6.075</v>
      </c>
      <c r="E33" s="25">
        <f>B7*C33</f>
        <v>156.339</v>
      </c>
      <c r="F33" s="25">
        <f t="shared" si="0"/>
        <v>162.414</v>
      </c>
      <c r="G33" s="39">
        <v>5.922</v>
      </c>
      <c r="H33" s="39">
        <v>147.838</v>
      </c>
      <c r="I33" s="26">
        <f t="shared" si="1"/>
        <v>153.76</v>
      </c>
      <c r="J33" s="27">
        <f t="shared" si="2"/>
        <v>0.9748148148148147</v>
      </c>
      <c r="K33" s="27">
        <f t="shared" si="2"/>
        <v>0.94562457224365</v>
      </c>
      <c r="L33" s="28">
        <f t="shared" si="2"/>
        <v>0.9467164160725061</v>
      </c>
      <c r="M33" s="40">
        <v>4599.49</v>
      </c>
      <c r="N33" s="29">
        <f t="shared" si="3"/>
        <v>29.913436524453694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7.29</v>
      </c>
      <c r="E34" s="25">
        <f>B7*C34</f>
        <v>231.813</v>
      </c>
      <c r="F34" s="25">
        <f t="shared" si="0"/>
        <v>239.10299999999998</v>
      </c>
      <c r="G34" s="39">
        <v>7.513</v>
      </c>
      <c r="H34" s="39">
        <v>222.056</v>
      </c>
      <c r="I34" s="26">
        <f t="shared" si="1"/>
        <v>229.56900000000002</v>
      </c>
      <c r="J34" s="27">
        <f t="shared" si="2"/>
        <v>1.0305898491083676</v>
      </c>
      <c r="K34" s="27">
        <f t="shared" si="2"/>
        <v>0.9579100395577471</v>
      </c>
      <c r="L34" s="28">
        <f t="shared" si="2"/>
        <v>0.9601259708159247</v>
      </c>
      <c r="M34" s="40">
        <v>9936.53</v>
      </c>
      <c r="N34" s="29">
        <f t="shared" si="3"/>
        <v>43.28341370132727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1.944</v>
      </c>
      <c r="E35" s="25">
        <f>B7*C35</f>
        <v>64.69200000000001</v>
      </c>
      <c r="F35" s="25">
        <f t="shared" si="0"/>
        <v>66.63600000000001</v>
      </c>
      <c r="G35" s="39">
        <v>2.018</v>
      </c>
      <c r="H35" s="39">
        <v>60.832</v>
      </c>
      <c r="I35" s="26">
        <f t="shared" si="1"/>
        <v>62.85</v>
      </c>
      <c r="J35" s="27">
        <f t="shared" si="2"/>
        <v>1.0380658436213992</v>
      </c>
      <c r="K35" s="27">
        <f t="shared" si="2"/>
        <v>0.940332653187411</v>
      </c>
      <c r="L35" s="28">
        <f t="shared" si="2"/>
        <v>0.9431838645777056</v>
      </c>
      <c r="M35" s="40">
        <v>2568.41</v>
      </c>
      <c r="N35" s="29">
        <f t="shared" si="3"/>
        <v>40.865712012728714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6.075</v>
      </c>
      <c r="E36" s="25">
        <f>B7*C36</f>
        <v>161.73</v>
      </c>
      <c r="F36" s="25">
        <f t="shared" si="0"/>
        <v>167.80499999999998</v>
      </c>
      <c r="G36" s="39">
        <v>5.821</v>
      </c>
      <c r="H36" s="39">
        <v>163.602</v>
      </c>
      <c r="I36" s="26">
        <f t="shared" si="1"/>
        <v>169.423</v>
      </c>
      <c r="J36" s="27">
        <f t="shared" si="2"/>
        <v>0.9581893004115226</v>
      </c>
      <c r="K36" s="27">
        <f t="shared" si="2"/>
        <v>1.0115748469671675</v>
      </c>
      <c r="L36" s="28">
        <f t="shared" si="2"/>
        <v>1.0096421441554186</v>
      </c>
      <c r="M36" s="40">
        <v>8800.84</v>
      </c>
      <c r="N36" s="29">
        <f t="shared" si="3"/>
        <v>51.94595775071861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2.916</v>
      </c>
      <c r="E37" s="25">
        <f>B7*C37</f>
        <v>107.82000000000001</v>
      </c>
      <c r="F37" s="25">
        <f t="shared" si="0"/>
        <v>110.736</v>
      </c>
      <c r="G37" s="39">
        <v>2.058</v>
      </c>
      <c r="H37" s="39">
        <v>91.638</v>
      </c>
      <c r="I37" s="26">
        <f t="shared" si="1"/>
        <v>93.696</v>
      </c>
      <c r="J37" s="27">
        <f t="shared" si="2"/>
        <v>0.7057613168724279</v>
      </c>
      <c r="K37" s="27">
        <f t="shared" si="2"/>
        <v>0.8499165275459099</v>
      </c>
      <c r="L37" s="28">
        <f t="shared" si="2"/>
        <v>0.8461205028175118</v>
      </c>
      <c r="M37" s="40">
        <v>8942.55</v>
      </c>
      <c r="N37" s="29">
        <f t="shared" si="3"/>
        <v>95.44217469262294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2.187</v>
      </c>
      <c r="E38" s="25">
        <f>B7*C38</f>
        <v>59.300999999999995</v>
      </c>
      <c r="F38" s="25">
        <f t="shared" si="0"/>
        <v>61.48799999999999</v>
      </c>
      <c r="G38" s="39">
        <v>2.267</v>
      </c>
      <c r="H38" s="39">
        <v>55.828</v>
      </c>
      <c r="I38" s="26">
        <f t="shared" si="1"/>
        <v>58.095000000000006</v>
      </c>
      <c r="J38" s="27">
        <f t="shared" si="2"/>
        <v>1.0365797896662095</v>
      </c>
      <c r="K38" s="27">
        <f t="shared" si="2"/>
        <v>0.9414343771605876</v>
      </c>
      <c r="L38" s="28">
        <f t="shared" si="2"/>
        <v>0.9448185011709604</v>
      </c>
      <c r="M38" s="40">
        <v>7711.46</v>
      </c>
      <c r="N38" s="29">
        <f t="shared" si="3"/>
        <v>132.7387899130734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23.085</v>
      </c>
      <c r="E39" s="25">
        <f>B7*C39</f>
        <v>539.1</v>
      </c>
      <c r="F39" s="25">
        <f t="shared" si="0"/>
        <v>562.1850000000001</v>
      </c>
      <c r="G39" s="39">
        <v>16.355</v>
      </c>
      <c r="H39" s="39">
        <v>424.69</v>
      </c>
      <c r="I39" s="26">
        <f t="shared" si="1"/>
        <v>441.045</v>
      </c>
      <c r="J39" s="27">
        <f t="shared" si="2"/>
        <v>0.7084687026207493</v>
      </c>
      <c r="K39" s="27">
        <f t="shared" si="2"/>
        <v>0.7877759228343535</v>
      </c>
      <c r="L39" s="28">
        <f t="shared" si="2"/>
        <v>0.784519330825262</v>
      </c>
      <c r="M39" s="40">
        <v>43418.75</v>
      </c>
      <c r="N39" s="29">
        <f t="shared" si="3"/>
        <v>98.44516999399154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24.3</v>
      </c>
      <c r="E40" s="25">
        <f>B7*C40</f>
        <v>539.1</v>
      </c>
      <c r="F40" s="25">
        <f t="shared" si="0"/>
        <v>563.4</v>
      </c>
      <c r="G40" s="39">
        <v>24.1</v>
      </c>
      <c r="H40" s="39">
        <v>540.9</v>
      </c>
      <c r="I40" s="26">
        <f t="shared" si="1"/>
        <v>565</v>
      </c>
      <c r="J40" s="27">
        <f t="shared" si="2"/>
        <v>0.9917695473251029</v>
      </c>
      <c r="K40" s="27">
        <f t="shared" si="2"/>
        <v>1.003338898163606</v>
      </c>
      <c r="L40" s="28">
        <f t="shared" si="2"/>
        <v>1.002839900603479</v>
      </c>
      <c r="M40" s="40">
        <v>24964.46</v>
      </c>
      <c r="N40" s="29">
        <f t="shared" si="3"/>
        <v>44.18488495575221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29.16</v>
      </c>
      <c r="E41" s="25">
        <f>B7*C41</f>
        <v>754.7400000000001</v>
      </c>
      <c r="F41" s="25">
        <f t="shared" si="0"/>
        <v>783.9000000000001</v>
      </c>
      <c r="G41" s="39">
        <v>19.416</v>
      </c>
      <c r="H41" s="39">
        <v>580.647</v>
      </c>
      <c r="I41" s="26">
        <f t="shared" si="1"/>
        <v>600.0630000000001</v>
      </c>
      <c r="J41" s="27">
        <f t="shared" si="2"/>
        <v>0.665843621399177</v>
      </c>
      <c r="K41" s="27">
        <f t="shared" si="2"/>
        <v>0.7693338103187852</v>
      </c>
      <c r="L41" s="28">
        <f t="shared" si="2"/>
        <v>0.7654841178721776</v>
      </c>
      <c r="M41" s="40">
        <v>15798.22</v>
      </c>
      <c r="N41" s="29">
        <f t="shared" si="3"/>
        <v>26.327602268428475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43.739999999999995</v>
      </c>
      <c r="E42" s="25">
        <f>B7*C42</f>
        <v>1186.02</v>
      </c>
      <c r="F42" s="25">
        <f t="shared" si="0"/>
        <v>1229.76</v>
      </c>
      <c r="G42" s="39">
        <v>40.807</v>
      </c>
      <c r="H42" s="39">
        <v>1160.569</v>
      </c>
      <c r="I42" s="26">
        <f t="shared" si="1"/>
        <v>1201.376</v>
      </c>
      <c r="J42" s="27">
        <f t="shared" si="2"/>
        <v>0.93294467306813</v>
      </c>
      <c r="K42" s="27">
        <f t="shared" si="2"/>
        <v>0.978540834050016</v>
      </c>
      <c r="L42" s="28">
        <f t="shared" si="2"/>
        <v>0.9769190736403851</v>
      </c>
      <c r="M42" s="40">
        <v>57076.27</v>
      </c>
      <c r="N42" s="29">
        <f t="shared" si="3"/>
        <v>47.50908125349599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9.72</v>
      </c>
      <c r="E43" s="25">
        <f>B7*C43</f>
        <v>269.55</v>
      </c>
      <c r="F43" s="25">
        <f t="shared" si="0"/>
        <v>279.27000000000004</v>
      </c>
      <c r="G43" s="39">
        <v>9.72</v>
      </c>
      <c r="H43" s="39">
        <v>269.99</v>
      </c>
      <c r="I43" s="26">
        <f t="shared" si="1"/>
        <v>279.71000000000004</v>
      </c>
      <c r="J43" s="27">
        <f t="shared" si="2"/>
        <v>1</v>
      </c>
      <c r="K43" s="27">
        <f t="shared" si="2"/>
        <v>1.0016323502133184</v>
      </c>
      <c r="L43" s="28">
        <f t="shared" si="2"/>
        <v>1.0015755362194292</v>
      </c>
      <c r="M43" s="40">
        <v>12027.53</v>
      </c>
      <c r="N43" s="29">
        <f t="shared" si="3"/>
        <v>43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14.58</v>
      </c>
      <c r="E44" s="25">
        <f>B7*C44</f>
        <v>431.28000000000003</v>
      </c>
      <c r="F44" s="25">
        <f>D44+E44</f>
        <v>445.86</v>
      </c>
      <c r="G44" s="39">
        <v>14.589</v>
      </c>
      <c r="H44" s="39">
        <v>436.411</v>
      </c>
      <c r="I44" s="26">
        <f>G44+H44</f>
        <v>451</v>
      </c>
      <c r="J44" s="27">
        <f t="shared" si="2"/>
        <v>1.0006172839506173</v>
      </c>
      <c r="K44" s="27">
        <f t="shared" si="2"/>
        <v>1.0118971433871267</v>
      </c>
      <c r="L44" s="28">
        <f t="shared" si="2"/>
        <v>1.0115282824204908</v>
      </c>
      <c r="M44" s="40">
        <v>23207.8</v>
      </c>
      <c r="N44" s="29">
        <f>IF(I44&gt;0,M44/I44,0)</f>
        <v>51.45853658536585</v>
      </c>
    </row>
    <row r="45" spans="1:14" s="20" customFormat="1" ht="12.75">
      <c r="A45" s="44" t="s">
        <v>54</v>
      </c>
      <c r="B45" s="45"/>
      <c r="C45" s="45"/>
      <c r="D45" s="46">
        <f>SUM(D22:D44)</f>
        <v>555.4980000000002</v>
      </c>
      <c r="E45" s="46">
        <f>SUM(E22:E44)</f>
        <v>13558.365000000002</v>
      </c>
      <c r="F45" s="46">
        <f>D45+E45</f>
        <v>14113.863000000001</v>
      </c>
      <c r="G45" s="56">
        <f>SUM(G22:G44)</f>
        <v>535.3620000000002</v>
      </c>
      <c r="H45" s="56">
        <f>SUM(H22:H44)</f>
        <v>13578.754000000003</v>
      </c>
      <c r="I45" s="47">
        <f>G45+H45</f>
        <v>14114.116000000004</v>
      </c>
      <c r="J45" s="59">
        <f>IF(G45&gt;0,G45/D45,0)</f>
        <v>0.9637514446496658</v>
      </c>
      <c r="K45" s="59">
        <f>IF(E45&gt;0,H45/E45,0)</f>
        <v>1.0015037948897232</v>
      </c>
      <c r="L45" s="59">
        <f>IF(F45&gt;0,I45/F45,0)</f>
        <v>1.0000179256380768</v>
      </c>
      <c r="M45" s="57">
        <f>SUM(SUM(M22:M44))</f>
        <v>652576.52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21.87</v>
      </c>
      <c r="E47" s="35">
        <f t="shared" si="4"/>
        <v>560.664</v>
      </c>
      <c r="F47" s="35">
        <f t="shared" si="4"/>
        <v>582.534</v>
      </c>
      <c r="G47" s="35">
        <f t="shared" si="4"/>
        <v>21.177</v>
      </c>
      <c r="H47" s="35">
        <f t="shared" si="4"/>
        <v>523.4780000000001</v>
      </c>
      <c r="I47" s="35">
        <f t="shared" si="4"/>
        <v>544.655</v>
      </c>
      <c r="J47" s="61">
        <f>IF(G47=0,0,G47/D47)</f>
        <v>0.968312757201646</v>
      </c>
      <c r="K47" s="61">
        <f>IF(H47=0,0,H47/E47)</f>
        <v>0.9336750709872581</v>
      </c>
      <c r="L47" s="61">
        <f>IF(I47&gt;0,I47/F47,0)</f>
        <v>0.9349754692429969</v>
      </c>
      <c r="M47" s="58">
        <f>SUM(M22:M24)</f>
        <v>175739.37</v>
      </c>
      <c r="N47" s="36">
        <f>IF(M47=0,0,M47/I47)</f>
        <v>322.66181344153637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L22" sqref="L22"/>
    </sheetView>
  </sheetViews>
  <sheetFormatPr defaultColWidth="9.00390625" defaultRowHeight="12.75"/>
  <cols>
    <col min="1" max="1" width="32.75390625" style="2" customWidth="1"/>
    <col min="2" max="2" width="13.12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85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102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5073</v>
      </c>
    </row>
    <row r="6" spans="1:2" ht="12.75">
      <c r="A6" s="6" t="s">
        <v>27</v>
      </c>
      <c r="B6" s="147">
        <v>254</v>
      </c>
    </row>
    <row r="7" spans="1:2" ht="13.5" thickBot="1">
      <c r="A7" s="7" t="s">
        <v>29</v>
      </c>
      <c r="B7" s="148">
        <v>4819</v>
      </c>
    </row>
    <row r="8" spans="1:4" ht="12.75">
      <c r="A8" s="8" t="s">
        <v>31</v>
      </c>
      <c r="B8" s="133">
        <v>597189.88</v>
      </c>
      <c r="C8" s="113"/>
      <c r="D8" s="12"/>
    </row>
    <row r="9" spans="1:4" ht="12.75">
      <c r="A9" s="9" t="s">
        <v>32</v>
      </c>
      <c r="B9" s="134">
        <f>M45</f>
        <v>592023.2399999999</v>
      </c>
      <c r="C9" s="113"/>
      <c r="D9" s="12"/>
    </row>
    <row r="10" spans="1:4" ht="13.5" thickBot="1">
      <c r="A10" s="11" t="s">
        <v>33</v>
      </c>
      <c r="B10" s="135">
        <f>B8-B9</f>
        <v>5166.64000000013</v>
      </c>
      <c r="C10" s="113"/>
      <c r="D10" s="12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117.7192745909718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1.1211359484854457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0.9999827777433331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0.9632335062049366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0.9649136261460142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12.700000000000001</v>
      </c>
      <c r="E22" s="25">
        <f>B7*C22</f>
        <v>265.045</v>
      </c>
      <c r="F22" s="25">
        <f>D22+E22</f>
        <v>277.745</v>
      </c>
      <c r="G22" s="39">
        <v>7.693</v>
      </c>
      <c r="H22" s="39">
        <v>180.875</v>
      </c>
      <c r="I22" s="26">
        <f>G22+H22</f>
        <v>188.568</v>
      </c>
      <c r="J22" s="27">
        <f>IF(D22&gt;0,G22/D22,0)</f>
        <v>0.6057480314960629</v>
      </c>
      <c r="K22" s="27">
        <f>IF(E22&gt;0,H22/E22,0)</f>
        <v>0.6824312852534475</v>
      </c>
      <c r="L22" s="28">
        <f>IF(I22&gt;0,I22/F22,0)</f>
        <v>0.6789249131397506</v>
      </c>
      <c r="M22" s="40">
        <v>84803.76</v>
      </c>
      <c r="N22" s="29">
        <f>IF(I22&gt;0,M22/I22,0)</f>
        <v>449.72508591065287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5.08</v>
      </c>
      <c r="E23" s="25">
        <f>B7*C23</f>
        <v>115.656</v>
      </c>
      <c r="F23" s="25">
        <f aca="true" t="shared" si="0" ref="F23:F43">D23+E23</f>
        <v>120.736</v>
      </c>
      <c r="G23" s="39">
        <v>4.437</v>
      </c>
      <c r="H23" s="39">
        <v>114.035</v>
      </c>
      <c r="I23" s="26">
        <f aca="true" t="shared" si="1" ref="I23:I43">G23+H23</f>
        <v>118.472</v>
      </c>
      <c r="J23" s="27">
        <f aca="true" t="shared" si="2" ref="J23:L44">IF(D23&gt;0,G23/D23,0)</f>
        <v>0.8734251968503938</v>
      </c>
      <c r="K23" s="27">
        <f t="shared" si="2"/>
        <v>0.9859842982638167</v>
      </c>
      <c r="L23" s="28">
        <f t="shared" si="2"/>
        <v>0.9812483434932414</v>
      </c>
      <c r="M23" s="40">
        <v>26009.98</v>
      </c>
      <c r="N23" s="29">
        <f aca="true" t="shared" si="3" ref="N23:N43">IF(I23&gt;0,M23/I23,0)</f>
        <v>219.54537781079074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5.08</v>
      </c>
      <c r="E24" s="25">
        <f>B7*C24</f>
        <v>120.47500000000001</v>
      </c>
      <c r="F24" s="25">
        <f>D24+E24</f>
        <v>125.555</v>
      </c>
      <c r="G24" s="39">
        <v>5.719</v>
      </c>
      <c r="H24" s="39">
        <v>142.553</v>
      </c>
      <c r="I24" s="26">
        <f>G24+H24</f>
        <v>148.272</v>
      </c>
      <c r="J24" s="27">
        <f>IF(D24&gt;0,G24/D24,0)</f>
        <v>1.1257874015748033</v>
      </c>
      <c r="K24" s="27">
        <f>IF(E24&gt;0,H24/E24,0)</f>
        <v>1.1832579373313965</v>
      </c>
      <c r="L24" s="28">
        <f>IF(F24&gt;0,I24/F24,0)</f>
        <v>1.1809326589940663</v>
      </c>
      <c r="M24" s="40">
        <v>43844.15</v>
      </c>
      <c r="N24" s="29">
        <f>IF(I24&gt;0,M24/I24,0)</f>
        <v>295.70080662566096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8.128</v>
      </c>
      <c r="E25" s="25">
        <f>B7*C25</f>
        <v>178.303</v>
      </c>
      <c r="F25" s="25">
        <f t="shared" si="0"/>
        <v>186.43099999999998</v>
      </c>
      <c r="G25" s="39">
        <v>5.444</v>
      </c>
      <c r="H25" s="39">
        <v>124.215</v>
      </c>
      <c r="I25" s="26">
        <f t="shared" si="1"/>
        <v>129.659</v>
      </c>
      <c r="J25" s="27">
        <f t="shared" si="2"/>
        <v>0.6697834645669292</v>
      </c>
      <c r="K25" s="27">
        <f t="shared" si="2"/>
        <v>0.696651206092999</v>
      </c>
      <c r="L25" s="28">
        <f t="shared" si="2"/>
        <v>0.6954798289983962</v>
      </c>
      <c r="M25" s="40">
        <v>23698.06</v>
      </c>
      <c r="N25" s="29">
        <f t="shared" si="3"/>
        <v>182.7721947570165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4.572</v>
      </c>
      <c r="E26" s="25">
        <f>B7*C26</f>
        <v>101.19900000000001</v>
      </c>
      <c r="F26" s="25">
        <f t="shared" si="0"/>
        <v>105.77100000000002</v>
      </c>
      <c r="G26" s="39">
        <v>4.255</v>
      </c>
      <c r="H26" s="39">
        <v>96.946</v>
      </c>
      <c r="I26" s="26">
        <f t="shared" si="1"/>
        <v>101.201</v>
      </c>
      <c r="J26" s="27">
        <f t="shared" si="2"/>
        <v>0.9306649168853893</v>
      </c>
      <c r="K26" s="27">
        <f t="shared" si="2"/>
        <v>0.9579738930226582</v>
      </c>
      <c r="L26" s="28">
        <f t="shared" si="2"/>
        <v>0.9567934500004726</v>
      </c>
      <c r="M26" s="40">
        <v>34914.35</v>
      </c>
      <c r="N26" s="29">
        <f t="shared" si="3"/>
        <v>345.00004940662643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2.286</v>
      </c>
      <c r="E27" s="25">
        <f>B7*C27</f>
        <v>53.009</v>
      </c>
      <c r="F27" s="25">
        <f t="shared" si="0"/>
        <v>55.295</v>
      </c>
      <c r="G27" s="39">
        <v>1.821</v>
      </c>
      <c r="H27" s="39">
        <v>48.365</v>
      </c>
      <c r="I27" s="26">
        <f t="shared" si="1"/>
        <v>50.186</v>
      </c>
      <c r="J27" s="27">
        <f t="shared" si="2"/>
        <v>0.7965879265091863</v>
      </c>
      <c r="K27" s="27">
        <f t="shared" si="2"/>
        <v>0.9123922352808014</v>
      </c>
      <c r="L27" s="28">
        <f t="shared" si="2"/>
        <v>0.9076046658829912</v>
      </c>
      <c r="M27" s="40">
        <v>6764.06</v>
      </c>
      <c r="N27" s="29">
        <f t="shared" si="3"/>
        <v>134.77981907304826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99.06</v>
      </c>
      <c r="E28" s="25">
        <f>B7*C28</f>
        <v>2168.55</v>
      </c>
      <c r="F28" s="25">
        <f t="shared" si="0"/>
        <v>2267.61</v>
      </c>
      <c r="G28" s="39">
        <v>94.095</v>
      </c>
      <c r="H28" s="39">
        <v>2178.727</v>
      </c>
      <c r="I28" s="26">
        <f t="shared" si="1"/>
        <v>2272.8219999999997</v>
      </c>
      <c r="J28" s="27">
        <f t="shared" si="2"/>
        <v>0.9498788612961842</v>
      </c>
      <c r="K28" s="27">
        <f t="shared" si="2"/>
        <v>1.004692997625141</v>
      </c>
      <c r="L28" s="28">
        <f t="shared" si="2"/>
        <v>1.002298455201732</v>
      </c>
      <c r="M28" s="40">
        <v>105074.51</v>
      </c>
      <c r="N28" s="29">
        <f t="shared" si="3"/>
        <v>46.230857497859496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7.62</v>
      </c>
      <c r="E29" s="25">
        <f>B7*C29</f>
        <v>192.76</v>
      </c>
      <c r="F29" s="25">
        <f t="shared" si="0"/>
        <v>200.38</v>
      </c>
      <c r="G29" s="39">
        <v>7.477</v>
      </c>
      <c r="H29" s="39">
        <v>189.523</v>
      </c>
      <c r="I29" s="26">
        <f t="shared" si="1"/>
        <v>197</v>
      </c>
      <c r="J29" s="27">
        <f t="shared" si="2"/>
        <v>0.9812335958005249</v>
      </c>
      <c r="K29" s="27">
        <f t="shared" si="2"/>
        <v>0.9832070969080723</v>
      </c>
      <c r="L29" s="28">
        <f t="shared" si="2"/>
        <v>0.9831320491066973</v>
      </c>
      <c r="M29" s="40">
        <v>27969</v>
      </c>
      <c r="N29" s="29">
        <f t="shared" si="3"/>
        <v>141.9746192893401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2.286</v>
      </c>
      <c r="E30" s="25">
        <f>B7*C30</f>
        <v>53.009</v>
      </c>
      <c r="F30" s="25">
        <f t="shared" si="0"/>
        <v>55.295</v>
      </c>
      <c r="G30" s="39">
        <v>2.031</v>
      </c>
      <c r="H30" s="39">
        <v>55.778</v>
      </c>
      <c r="I30" s="26">
        <f t="shared" si="1"/>
        <v>57.809</v>
      </c>
      <c r="J30" s="27">
        <f t="shared" si="2"/>
        <v>0.8884514435695539</v>
      </c>
      <c r="K30" s="27">
        <f t="shared" si="2"/>
        <v>1.0522364126846384</v>
      </c>
      <c r="L30" s="28">
        <f t="shared" si="2"/>
        <v>1.0454652319377882</v>
      </c>
      <c r="M30" s="40">
        <v>8064.19</v>
      </c>
      <c r="N30" s="29">
        <f t="shared" si="3"/>
        <v>139.49713712397724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1.016</v>
      </c>
      <c r="E31" s="25">
        <f>B7*C31</f>
        <v>28.914</v>
      </c>
      <c r="F31" s="25">
        <f t="shared" si="0"/>
        <v>29.93</v>
      </c>
      <c r="G31" s="39">
        <v>1.137</v>
      </c>
      <c r="H31" s="39">
        <v>30.572</v>
      </c>
      <c r="I31" s="26">
        <f t="shared" si="1"/>
        <v>31.709</v>
      </c>
      <c r="J31" s="27">
        <f t="shared" si="2"/>
        <v>1.1190944881889764</v>
      </c>
      <c r="K31" s="27">
        <f t="shared" si="2"/>
        <v>1.0573424638583384</v>
      </c>
      <c r="L31" s="28">
        <f t="shared" si="2"/>
        <v>1.0594386902773136</v>
      </c>
      <c r="M31" s="40">
        <v>11604.97</v>
      </c>
      <c r="N31" s="29">
        <f t="shared" si="3"/>
        <v>365.9834747232647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254</v>
      </c>
      <c r="E32" s="25">
        <f>B7*C32</f>
        <v>4819</v>
      </c>
      <c r="F32" s="25">
        <f t="shared" si="0"/>
        <v>5073</v>
      </c>
      <c r="G32" s="39">
        <v>290</v>
      </c>
      <c r="H32" s="39">
        <v>4814</v>
      </c>
      <c r="I32" s="26">
        <f t="shared" si="1"/>
        <v>5104</v>
      </c>
      <c r="J32" s="27">
        <f t="shared" si="2"/>
        <v>1.141732283464567</v>
      </c>
      <c r="K32" s="27">
        <f t="shared" si="2"/>
        <v>0.9989624403403196</v>
      </c>
      <c r="L32" s="28">
        <f t="shared" si="2"/>
        <v>1.0061107825744136</v>
      </c>
      <c r="M32" s="40">
        <v>27561.6</v>
      </c>
      <c r="N32" s="29">
        <f t="shared" si="3"/>
        <v>5.3999999999999995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6.3500000000000005</v>
      </c>
      <c r="E33" s="25">
        <f>B7*C33</f>
        <v>139.751</v>
      </c>
      <c r="F33" s="25">
        <f t="shared" si="0"/>
        <v>146.101</v>
      </c>
      <c r="G33" s="39">
        <v>5.533</v>
      </c>
      <c r="H33" s="39">
        <v>133.717</v>
      </c>
      <c r="I33" s="26">
        <f t="shared" si="1"/>
        <v>139.25</v>
      </c>
      <c r="J33" s="27">
        <f t="shared" si="2"/>
        <v>0.8713385826771654</v>
      </c>
      <c r="K33" s="27">
        <f t="shared" si="2"/>
        <v>0.9568232069895743</v>
      </c>
      <c r="L33" s="28">
        <f t="shared" si="2"/>
        <v>0.9531077816031376</v>
      </c>
      <c r="M33" s="40">
        <v>4165.42</v>
      </c>
      <c r="N33" s="29">
        <f t="shared" si="3"/>
        <v>29.913249551166967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7.62</v>
      </c>
      <c r="E34" s="25">
        <f>B7*C34</f>
        <v>207.21699999999998</v>
      </c>
      <c r="F34" s="25">
        <f t="shared" si="0"/>
        <v>214.837</v>
      </c>
      <c r="G34" s="39">
        <v>7.637</v>
      </c>
      <c r="H34" s="39">
        <v>206.002</v>
      </c>
      <c r="I34" s="26">
        <f t="shared" si="1"/>
        <v>213.639</v>
      </c>
      <c r="J34" s="27">
        <f t="shared" si="2"/>
        <v>1.0022309711286088</v>
      </c>
      <c r="K34" s="27">
        <f t="shared" si="2"/>
        <v>0.9941365814580851</v>
      </c>
      <c r="L34" s="28">
        <f t="shared" si="2"/>
        <v>0.9944236793475985</v>
      </c>
      <c r="M34" s="40">
        <v>11995.09</v>
      </c>
      <c r="N34" s="29">
        <f t="shared" si="3"/>
        <v>56.14653691507637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2.032</v>
      </c>
      <c r="E35" s="25">
        <f>B7*C35</f>
        <v>57.828</v>
      </c>
      <c r="F35" s="25">
        <f t="shared" si="0"/>
        <v>59.86</v>
      </c>
      <c r="G35" s="39">
        <v>2.283</v>
      </c>
      <c r="H35" s="39">
        <v>54.069</v>
      </c>
      <c r="I35" s="26">
        <f t="shared" si="1"/>
        <v>56.352000000000004</v>
      </c>
      <c r="J35" s="27">
        <f t="shared" si="2"/>
        <v>1.123523622047244</v>
      </c>
      <c r="K35" s="27">
        <f t="shared" si="2"/>
        <v>0.9349968873210209</v>
      </c>
      <c r="L35" s="28">
        <f t="shared" si="2"/>
        <v>0.9413965920481123</v>
      </c>
      <c r="M35" s="40">
        <v>2460.06</v>
      </c>
      <c r="N35" s="29">
        <f t="shared" si="3"/>
        <v>43.65523850085179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6.3500000000000005</v>
      </c>
      <c r="E36" s="25">
        <f>B7*C36</f>
        <v>144.57</v>
      </c>
      <c r="F36" s="25">
        <f t="shared" si="0"/>
        <v>150.92</v>
      </c>
      <c r="G36" s="39">
        <v>6.054</v>
      </c>
      <c r="H36" s="39">
        <v>145.238</v>
      </c>
      <c r="I36" s="26">
        <f t="shared" si="1"/>
        <v>151.292</v>
      </c>
      <c r="J36" s="27">
        <f t="shared" si="2"/>
        <v>0.9533858267716535</v>
      </c>
      <c r="K36" s="27">
        <f t="shared" si="2"/>
        <v>1.004620599017777</v>
      </c>
      <c r="L36" s="28">
        <f t="shared" si="2"/>
        <v>1.0024648820567188</v>
      </c>
      <c r="M36" s="40">
        <v>8525.93</v>
      </c>
      <c r="N36" s="29">
        <f t="shared" si="3"/>
        <v>56.35413637204876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3.048</v>
      </c>
      <c r="E37" s="25">
        <f>B7*C37</f>
        <v>96.38</v>
      </c>
      <c r="F37" s="25">
        <f t="shared" si="0"/>
        <v>99.428</v>
      </c>
      <c r="G37" s="39">
        <v>2.335</v>
      </c>
      <c r="H37" s="39">
        <v>93.297</v>
      </c>
      <c r="I37" s="26">
        <f t="shared" si="1"/>
        <v>95.63199999999999</v>
      </c>
      <c r="J37" s="27">
        <f t="shared" si="2"/>
        <v>0.7660761154855643</v>
      </c>
      <c r="K37" s="27">
        <f t="shared" si="2"/>
        <v>0.9680120356920523</v>
      </c>
      <c r="L37" s="28">
        <f t="shared" si="2"/>
        <v>0.9618216196644808</v>
      </c>
      <c r="M37" s="40">
        <v>8770.62</v>
      </c>
      <c r="N37" s="29">
        <f t="shared" si="3"/>
        <v>91.71218838882385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2.286</v>
      </c>
      <c r="E38" s="25">
        <f>B7*C38</f>
        <v>53.009</v>
      </c>
      <c r="F38" s="25">
        <f t="shared" si="0"/>
        <v>55.295</v>
      </c>
      <c r="G38" s="39">
        <v>2.332</v>
      </c>
      <c r="H38" s="39">
        <v>47.533</v>
      </c>
      <c r="I38" s="26">
        <f t="shared" si="1"/>
        <v>49.865</v>
      </c>
      <c r="J38" s="27">
        <f t="shared" si="2"/>
        <v>1.0201224846894137</v>
      </c>
      <c r="K38" s="27">
        <f t="shared" si="2"/>
        <v>0.8966967873379992</v>
      </c>
      <c r="L38" s="28">
        <f t="shared" si="2"/>
        <v>0.9017994393706483</v>
      </c>
      <c r="M38" s="40">
        <v>7022.52</v>
      </c>
      <c r="N38" s="29">
        <f t="shared" si="3"/>
        <v>140.83064273538554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24.13</v>
      </c>
      <c r="E39" s="25">
        <f>B7*C39</f>
        <v>481.90000000000003</v>
      </c>
      <c r="F39" s="25">
        <f t="shared" si="0"/>
        <v>506.03000000000003</v>
      </c>
      <c r="G39" s="39">
        <v>17.128</v>
      </c>
      <c r="H39" s="39">
        <v>386.612</v>
      </c>
      <c r="I39" s="26">
        <f t="shared" si="1"/>
        <v>403.74</v>
      </c>
      <c r="J39" s="27">
        <f t="shared" si="2"/>
        <v>0.7098217985909656</v>
      </c>
      <c r="K39" s="27">
        <f t="shared" si="2"/>
        <v>0.802266030296742</v>
      </c>
      <c r="L39" s="28">
        <f t="shared" si="2"/>
        <v>0.7978578345157401</v>
      </c>
      <c r="M39" s="40">
        <v>34312.03</v>
      </c>
      <c r="N39" s="29">
        <f t="shared" si="3"/>
        <v>84.98546094020904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25.400000000000002</v>
      </c>
      <c r="E40" s="25">
        <f>B7*C40</f>
        <v>481.90000000000003</v>
      </c>
      <c r="F40" s="25">
        <f t="shared" si="0"/>
        <v>507.3</v>
      </c>
      <c r="G40" s="39">
        <v>25.4</v>
      </c>
      <c r="H40" s="39">
        <v>485.6</v>
      </c>
      <c r="I40" s="26">
        <f t="shared" si="1"/>
        <v>511</v>
      </c>
      <c r="J40" s="27">
        <f t="shared" si="2"/>
        <v>0.9999999999999999</v>
      </c>
      <c r="K40" s="27">
        <f t="shared" si="2"/>
        <v>1.0076779414816353</v>
      </c>
      <c r="L40" s="28">
        <f t="shared" si="2"/>
        <v>1.0072935146855904</v>
      </c>
      <c r="M40" s="40">
        <v>22225.98</v>
      </c>
      <c r="N40" s="29">
        <f t="shared" si="3"/>
        <v>43.49506849315068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30.48</v>
      </c>
      <c r="E41" s="25">
        <f>B7*C41</f>
        <v>674.6600000000001</v>
      </c>
      <c r="F41" s="25">
        <f t="shared" si="0"/>
        <v>705.1400000000001</v>
      </c>
      <c r="G41" s="39">
        <v>22.389</v>
      </c>
      <c r="H41" s="39">
        <v>538.715</v>
      </c>
      <c r="I41" s="26">
        <f t="shared" si="1"/>
        <v>561.104</v>
      </c>
      <c r="J41" s="27">
        <f t="shared" si="2"/>
        <v>0.7345472440944881</v>
      </c>
      <c r="K41" s="27">
        <f t="shared" si="2"/>
        <v>0.7984985029496339</v>
      </c>
      <c r="L41" s="28">
        <f t="shared" si="2"/>
        <v>0.7957341804464361</v>
      </c>
      <c r="M41" s="40">
        <v>14214.65</v>
      </c>
      <c r="N41" s="29">
        <f t="shared" si="3"/>
        <v>25.33336066041233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45.72</v>
      </c>
      <c r="E42" s="25">
        <f>B7*C42</f>
        <v>1060.18</v>
      </c>
      <c r="F42" s="25">
        <f t="shared" si="0"/>
        <v>1105.9</v>
      </c>
      <c r="G42" s="39">
        <v>40.331</v>
      </c>
      <c r="H42" s="39">
        <v>976.384</v>
      </c>
      <c r="I42" s="26">
        <f t="shared" si="1"/>
        <v>1016.715</v>
      </c>
      <c r="J42" s="27">
        <f t="shared" si="2"/>
        <v>0.882130358705162</v>
      </c>
      <c r="K42" s="27">
        <f t="shared" si="2"/>
        <v>0.9209605915976532</v>
      </c>
      <c r="L42" s="28">
        <f t="shared" si="2"/>
        <v>0.9193552762455918</v>
      </c>
      <c r="M42" s="40">
        <v>46350.72</v>
      </c>
      <c r="N42" s="29">
        <f t="shared" si="3"/>
        <v>45.58870479928003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10.16</v>
      </c>
      <c r="E43" s="25">
        <f>B7*C43</f>
        <v>240.95000000000002</v>
      </c>
      <c r="F43" s="25">
        <f t="shared" si="0"/>
        <v>251.11</v>
      </c>
      <c r="G43" s="39">
        <v>10.16</v>
      </c>
      <c r="H43" s="39">
        <v>242.67</v>
      </c>
      <c r="I43" s="26">
        <f t="shared" si="1"/>
        <v>252.82999999999998</v>
      </c>
      <c r="J43" s="27">
        <f t="shared" si="2"/>
        <v>1</v>
      </c>
      <c r="K43" s="27">
        <f t="shared" si="2"/>
        <v>1.0071384104586012</v>
      </c>
      <c r="L43" s="28">
        <f t="shared" si="2"/>
        <v>1.0068495878300345</v>
      </c>
      <c r="M43" s="40">
        <v>10871.69</v>
      </c>
      <c r="N43" s="29">
        <f t="shared" si="3"/>
        <v>43.00000000000001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15.24</v>
      </c>
      <c r="E44" s="25">
        <f>B7*C44</f>
        <v>385.52</v>
      </c>
      <c r="F44" s="25">
        <f>D44+E44</f>
        <v>400.76</v>
      </c>
      <c r="G44" s="39">
        <v>14.943</v>
      </c>
      <c r="H44" s="39">
        <v>388.757</v>
      </c>
      <c r="I44" s="26">
        <f>G44+H44</f>
        <v>403.7</v>
      </c>
      <c r="J44" s="27">
        <f t="shared" si="2"/>
        <v>0.9805118110236221</v>
      </c>
      <c r="K44" s="27">
        <f t="shared" si="2"/>
        <v>1.008396451545964</v>
      </c>
      <c r="L44" s="28">
        <f t="shared" si="2"/>
        <v>1.0073360614831819</v>
      </c>
      <c r="M44" s="40">
        <v>20799.9</v>
      </c>
      <c r="N44" s="29">
        <f>IF(I44&gt;0,M44/I44,0)</f>
        <v>51.52316076294279</v>
      </c>
    </row>
    <row r="45" spans="1:14" s="20" customFormat="1" ht="12.75">
      <c r="A45" s="44" t="s">
        <v>54</v>
      </c>
      <c r="B45" s="45"/>
      <c r="C45" s="45"/>
      <c r="D45" s="46">
        <f>SUM(D22:D44)</f>
        <v>580.644</v>
      </c>
      <c r="E45" s="46">
        <f>SUM(E22:E44)</f>
        <v>12119.785</v>
      </c>
      <c r="F45" s="46">
        <f>D45+E45</f>
        <v>12700.429</v>
      </c>
      <c r="G45" s="56">
        <f>SUM(G22:G44)</f>
        <v>580.6339999999999</v>
      </c>
      <c r="H45" s="56">
        <f>SUM(H22:H44)</f>
        <v>11674.182999999997</v>
      </c>
      <c r="I45" s="47">
        <f>G45+H45</f>
        <v>12254.816999999997</v>
      </c>
      <c r="J45" s="59">
        <f>IF(G45&gt;0,G45/D45,0)</f>
        <v>0.9999827777433331</v>
      </c>
      <c r="K45" s="59">
        <f>IF(E45&gt;0,H45/E45,0)</f>
        <v>0.9632335062049366</v>
      </c>
      <c r="L45" s="59">
        <f>IF(F45&gt;0,I45/F45,0)</f>
        <v>0.9649136261460142</v>
      </c>
      <c r="M45" s="57">
        <f>SUM(SUM(M22:M44))</f>
        <v>592023.2399999999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22.86</v>
      </c>
      <c r="E47" s="35">
        <f t="shared" si="4"/>
        <v>501.17600000000004</v>
      </c>
      <c r="F47" s="35">
        <f t="shared" si="4"/>
        <v>524.0360000000001</v>
      </c>
      <c r="G47" s="35">
        <f t="shared" si="4"/>
        <v>17.849</v>
      </c>
      <c r="H47" s="35">
        <f t="shared" si="4"/>
        <v>437.46299999999997</v>
      </c>
      <c r="I47" s="35">
        <f t="shared" si="4"/>
        <v>455.312</v>
      </c>
      <c r="J47" s="61">
        <f>IF(G47=0,0,G47/D47)</f>
        <v>0.7807961504811899</v>
      </c>
      <c r="K47" s="61">
        <f>IF(H47=0,0,H47/E47)</f>
        <v>0.872873002697655</v>
      </c>
      <c r="L47" s="61">
        <f>IF(I47&gt;0,I47/F47,0)</f>
        <v>0.8688563381141753</v>
      </c>
      <c r="M47" s="58">
        <f>SUM(M22:M24)</f>
        <v>154657.88999999998</v>
      </c>
      <c r="N47" s="36">
        <f>IF(M47=0,0,M47/I47)</f>
        <v>339.67453087113887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7">
    <mergeCell ref="E2:G2"/>
    <mergeCell ref="A1:G1"/>
    <mergeCell ref="M20:M21"/>
    <mergeCell ref="A15:B15"/>
    <mergeCell ref="L15:M15"/>
    <mergeCell ref="A11:B11"/>
    <mergeCell ref="L13:N13"/>
    <mergeCell ref="L14:M14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86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99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4081</v>
      </c>
    </row>
    <row r="6" spans="1:2" ht="12.75">
      <c r="A6" s="6" t="s">
        <v>27</v>
      </c>
      <c r="B6" s="147">
        <v>184</v>
      </c>
    </row>
    <row r="7" spans="1:2" ht="13.5" thickBot="1">
      <c r="A7" s="7" t="s">
        <v>29</v>
      </c>
      <c r="B7" s="148">
        <v>3897</v>
      </c>
    </row>
    <row r="8" spans="1:6" ht="12.75">
      <c r="A8" s="8" t="s">
        <v>31</v>
      </c>
      <c r="B8" s="133">
        <v>503215.66</v>
      </c>
      <c r="C8" s="174"/>
      <c r="D8" s="194"/>
      <c r="E8" s="173"/>
      <c r="F8" s="173"/>
    </row>
    <row r="9" spans="1:6" ht="12.75">
      <c r="A9" s="9" t="s">
        <v>32</v>
      </c>
      <c r="B9" s="134">
        <f>M45</f>
        <v>499457.31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3758.3499999999767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123.30694927713795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1.1743518978775043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0.9405003043097873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0.9932278028008492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0.9910580351626688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9.200000000000001</v>
      </c>
      <c r="E22" s="25">
        <f>B7*C22</f>
        <v>214.335</v>
      </c>
      <c r="F22" s="25">
        <f>D22+E22</f>
        <v>223.535</v>
      </c>
      <c r="G22" s="39">
        <v>6.28</v>
      </c>
      <c r="H22" s="39">
        <v>175.538</v>
      </c>
      <c r="I22" s="26">
        <f>G22+H22</f>
        <v>181.818</v>
      </c>
      <c r="J22" s="27">
        <f>IF(D22&gt;0,G22/D22,0)</f>
        <v>0.6826086956521739</v>
      </c>
      <c r="K22" s="27">
        <f>IF(E22&gt;0,H22/E22,0)</f>
        <v>0.818988965871183</v>
      </c>
      <c r="L22" s="28">
        <f>IF(I22&gt;0,I22/F22,0)</f>
        <v>0.813375981389939</v>
      </c>
      <c r="M22" s="40">
        <v>69465.38</v>
      </c>
      <c r="N22" s="29">
        <f>IF(I22&gt;0,M22/I22,0)</f>
        <v>382.05997205997204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3.68</v>
      </c>
      <c r="E23" s="25">
        <f>B7*C23</f>
        <v>93.528</v>
      </c>
      <c r="F23" s="25">
        <f aca="true" t="shared" si="0" ref="F23:F43">D23+E23</f>
        <v>97.20800000000001</v>
      </c>
      <c r="G23" s="39">
        <v>3.287</v>
      </c>
      <c r="H23" s="39">
        <v>124.039</v>
      </c>
      <c r="I23" s="26">
        <f aca="true" t="shared" si="1" ref="I23:I43">G23+H23</f>
        <v>127.32600000000001</v>
      </c>
      <c r="J23" s="27">
        <f aca="true" t="shared" si="2" ref="J23:L44">IF(D23&gt;0,G23/D23,0)</f>
        <v>0.8932065217391304</v>
      </c>
      <c r="K23" s="27">
        <f t="shared" si="2"/>
        <v>1.3262231631169275</v>
      </c>
      <c r="L23" s="28">
        <f t="shared" si="2"/>
        <v>1.309830466628261</v>
      </c>
      <c r="M23" s="40">
        <v>27953.97</v>
      </c>
      <c r="N23" s="29">
        <f aca="true" t="shared" si="3" ref="N23:N43">IF(I23&gt;0,M23/I23,0)</f>
        <v>219.54643984732104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3.68</v>
      </c>
      <c r="E24" s="25">
        <f>B7*C24</f>
        <v>97.42500000000001</v>
      </c>
      <c r="F24" s="25">
        <f>D24+E24</f>
        <v>101.10500000000002</v>
      </c>
      <c r="G24" s="39">
        <v>4.927</v>
      </c>
      <c r="H24" s="39">
        <v>124.87</v>
      </c>
      <c r="I24" s="26">
        <f>G24+H24</f>
        <v>129.797</v>
      </c>
      <c r="J24" s="27">
        <f>IF(D24&gt;0,G24/D24,0)</f>
        <v>1.3388586956521737</v>
      </c>
      <c r="K24" s="27">
        <f>IF(E24&gt;0,H24/E24,0)</f>
        <v>1.281703874775468</v>
      </c>
      <c r="L24" s="28">
        <f>IF(F24&gt;0,I24/F24,0)</f>
        <v>1.2837841847584193</v>
      </c>
      <c r="M24" s="40">
        <v>39764.33</v>
      </c>
      <c r="N24" s="29">
        <f>IF(I24&gt;0,M24/I24,0)</f>
        <v>306.35785110595776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5.888</v>
      </c>
      <c r="E25" s="25">
        <f>B7*C25</f>
        <v>144.189</v>
      </c>
      <c r="F25" s="25">
        <f t="shared" si="0"/>
        <v>150.077</v>
      </c>
      <c r="G25" s="39">
        <v>4.136</v>
      </c>
      <c r="H25" s="39">
        <v>104.858</v>
      </c>
      <c r="I25" s="26">
        <f t="shared" si="1"/>
        <v>108.994</v>
      </c>
      <c r="J25" s="27">
        <f t="shared" si="2"/>
        <v>0.7024456521739131</v>
      </c>
      <c r="K25" s="27">
        <f t="shared" si="2"/>
        <v>0.7272260713369259</v>
      </c>
      <c r="L25" s="28">
        <f t="shared" si="2"/>
        <v>0.7262538563537384</v>
      </c>
      <c r="M25" s="40">
        <v>20406.91</v>
      </c>
      <c r="N25" s="29">
        <f t="shared" si="3"/>
        <v>187.22966401820284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3.312</v>
      </c>
      <c r="E26" s="25">
        <f>B7*C26</f>
        <v>81.837</v>
      </c>
      <c r="F26" s="25">
        <f t="shared" si="0"/>
        <v>85.149</v>
      </c>
      <c r="G26" s="39">
        <v>3.173</v>
      </c>
      <c r="H26" s="39">
        <v>76.551</v>
      </c>
      <c r="I26" s="26">
        <f t="shared" si="1"/>
        <v>79.724</v>
      </c>
      <c r="J26" s="27">
        <f t="shared" si="2"/>
        <v>0.9580314009661837</v>
      </c>
      <c r="K26" s="27">
        <f t="shared" si="2"/>
        <v>0.9354081894497599</v>
      </c>
      <c r="L26" s="28">
        <f t="shared" si="2"/>
        <v>0.9362881537070312</v>
      </c>
      <c r="M26" s="40">
        <v>27504.78</v>
      </c>
      <c r="N26" s="29">
        <f t="shared" si="3"/>
        <v>344.99999999999994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1.656</v>
      </c>
      <c r="E27" s="25">
        <f>B7*C27</f>
        <v>42.867</v>
      </c>
      <c r="F27" s="25">
        <f t="shared" si="0"/>
        <v>44.522999999999996</v>
      </c>
      <c r="G27" s="39">
        <v>1.68</v>
      </c>
      <c r="H27" s="39">
        <v>45.135</v>
      </c>
      <c r="I27" s="26">
        <f t="shared" si="1"/>
        <v>46.815</v>
      </c>
      <c r="J27" s="27">
        <f t="shared" si="2"/>
        <v>1.0144927536231885</v>
      </c>
      <c r="K27" s="27">
        <f t="shared" si="2"/>
        <v>1.0529078311988243</v>
      </c>
      <c r="L27" s="28">
        <f t="shared" si="2"/>
        <v>1.0514790108483256</v>
      </c>
      <c r="M27" s="40">
        <v>6421.95</v>
      </c>
      <c r="N27" s="29">
        <f t="shared" si="3"/>
        <v>137.17718679910286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71.76</v>
      </c>
      <c r="E28" s="25">
        <f>B7*C28</f>
        <v>1753.65</v>
      </c>
      <c r="F28" s="25">
        <f t="shared" si="0"/>
        <v>1825.41</v>
      </c>
      <c r="G28" s="39">
        <v>70.043</v>
      </c>
      <c r="H28" s="39">
        <v>1745.69</v>
      </c>
      <c r="I28" s="26">
        <f t="shared" si="1"/>
        <v>1815.7330000000002</v>
      </c>
      <c r="J28" s="27">
        <f t="shared" si="2"/>
        <v>0.9760730211817169</v>
      </c>
      <c r="K28" s="27">
        <f t="shared" si="2"/>
        <v>0.9954608958458073</v>
      </c>
      <c r="L28" s="28">
        <f t="shared" si="2"/>
        <v>0.9946987252178963</v>
      </c>
      <c r="M28" s="40">
        <v>80486.39</v>
      </c>
      <c r="N28" s="29">
        <f t="shared" si="3"/>
        <v>44.32721661169345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5.52</v>
      </c>
      <c r="E29" s="25">
        <f>B7*C29</f>
        <v>155.88</v>
      </c>
      <c r="F29" s="25">
        <f t="shared" si="0"/>
        <v>161.4</v>
      </c>
      <c r="G29" s="39">
        <v>5.797</v>
      </c>
      <c r="H29" s="39">
        <v>154.203</v>
      </c>
      <c r="I29" s="26">
        <f t="shared" si="1"/>
        <v>160</v>
      </c>
      <c r="J29" s="27">
        <f t="shared" si="2"/>
        <v>1.05018115942029</v>
      </c>
      <c r="K29" s="27">
        <f t="shared" si="2"/>
        <v>0.9892417244033873</v>
      </c>
      <c r="L29" s="28">
        <f t="shared" si="2"/>
        <v>0.9913258983890954</v>
      </c>
      <c r="M29" s="40">
        <v>23040</v>
      </c>
      <c r="N29" s="29">
        <f t="shared" si="3"/>
        <v>144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1.656</v>
      </c>
      <c r="E30" s="25">
        <f>B7*C30</f>
        <v>42.867</v>
      </c>
      <c r="F30" s="25">
        <f t="shared" si="0"/>
        <v>44.522999999999996</v>
      </c>
      <c r="G30" s="39">
        <v>1.576</v>
      </c>
      <c r="H30" s="39">
        <v>51.998</v>
      </c>
      <c r="I30" s="26">
        <f t="shared" si="1"/>
        <v>53.574</v>
      </c>
      <c r="J30" s="27">
        <f t="shared" si="2"/>
        <v>0.9516908212560388</v>
      </c>
      <c r="K30" s="27">
        <f t="shared" si="2"/>
        <v>1.2130076749014393</v>
      </c>
      <c r="L30" s="28">
        <f t="shared" si="2"/>
        <v>1.2032881881274848</v>
      </c>
      <c r="M30" s="40">
        <v>7457.49</v>
      </c>
      <c r="N30" s="29">
        <f t="shared" si="3"/>
        <v>139.19979840967633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0.736</v>
      </c>
      <c r="E31" s="25">
        <f>B7*C31</f>
        <v>23.382</v>
      </c>
      <c r="F31" s="25">
        <f t="shared" si="0"/>
        <v>24.118000000000002</v>
      </c>
      <c r="G31" s="39">
        <v>0.737</v>
      </c>
      <c r="H31" s="39">
        <v>22.465</v>
      </c>
      <c r="I31" s="26">
        <f t="shared" si="1"/>
        <v>23.201999999999998</v>
      </c>
      <c r="J31" s="27">
        <f t="shared" si="2"/>
        <v>1.0013586956521738</v>
      </c>
      <c r="K31" s="27">
        <f t="shared" si="2"/>
        <v>0.9607817979642459</v>
      </c>
      <c r="L31" s="28">
        <f t="shared" si="2"/>
        <v>0.9620200679990047</v>
      </c>
      <c r="M31" s="40">
        <v>8491.6</v>
      </c>
      <c r="N31" s="29">
        <f t="shared" si="3"/>
        <v>365.98569088871653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184</v>
      </c>
      <c r="E32" s="25">
        <f>B7*C32</f>
        <v>3897</v>
      </c>
      <c r="F32" s="25">
        <f t="shared" si="0"/>
        <v>4081</v>
      </c>
      <c r="G32" s="39">
        <v>177.7</v>
      </c>
      <c r="H32" s="39">
        <v>4058.3</v>
      </c>
      <c r="I32" s="26">
        <f t="shared" si="1"/>
        <v>4236</v>
      </c>
      <c r="J32" s="27">
        <f t="shared" si="2"/>
        <v>0.9657608695652173</v>
      </c>
      <c r="K32" s="27">
        <f t="shared" si="2"/>
        <v>1.0413908134462408</v>
      </c>
      <c r="L32" s="28">
        <f t="shared" si="2"/>
        <v>1.037980887037491</v>
      </c>
      <c r="M32" s="40">
        <v>22874.4</v>
      </c>
      <c r="N32" s="29">
        <f t="shared" si="3"/>
        <v>5.4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4.6000000000000005</v>
      </c>
      <c r="E33" s="25">
        <f>B7*C33</f>
        <v>113.013</v>
      </c>
      <c r="F33" s="25">
        <f t="shared" si="0"/>
        <v>117.613</v>
      </c>
      <c r="G33" s="39">
        <v>4.961</v>
      </c>
      <c r="H33" s="39">
        <v>112.449</v>
      </c>
      <c r="I33" s="26">
        <f t="shared" si="1"/>
        <v>117.41</v>
      </c>
      <c r="J33" s="27">
        <f t="shared" si="2"/>
        <v>1.078478260869565</v>
      </c>
      <c r="K33" s="27">
        <f t="shared" si="2"/>
        <v>0.9950094236946191</v>
      </c>
      <c r="L33" s="28">
        <f t="shared" si="2"/>
        <v>0.9982740003230935</v>
      </c>
      <c r="M33" s="40">
        <v>3547.18</v>
      </c>
      <c r="N33" s="29">
        <f t="shared" si="3"/>
        <v>30.21190699259007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5.52</v>
      </c>
      <c r="E34" s="25">
        <f>B7*C34</f>
        <v>167.571</v>
      </c>
      <c r="F34" s="25">
        <f t="shared" si="0"/>
        <v>173.091</v>
      </c>
      <c r="G34" s="39">
        <v>5.392</v>
      </c>
      <c r="H34" s="39">
        <v>150.053</v>
      </c>
      <c r="I34" s="26">
        <f t="shared" si="1"/>
        <v>155.445</v>
      </c>
      <c r="J34" s="27">
        <f t="shared" si="2"/>
        <v>0.9768115942028986</v>
      </c>
      <c r="K34" s="27">
        <f t="shared" si="2"/>
        <v>0.8954592381736697</v>
      </c>
      <c r="L34" s="28">
        <f t="shared" si="2"/>
        <v>0.8980536249718355</v>
      </c>
      <c r="M34" s="40">
        <v>7022.8</v>
      </c>
      <c r="N34" s="29">
        <f t="shared" si="3"/>
        <v>45.17868056225675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1.472</v>
      </c>
      <c r="E35" s="25">
        <f>B7*C35</f>
        <v>46.764</v>
      </c>
      <c r="F35" s="25">
        <f t="shared" si="0"/>
        <v>48.236000000000004</v>
      </c>
      <c r="G35" s="39">
        <v>1.598</v>
      </c>
      <c r="H35" s="39">
        <v>45.262</v>
      </c>
      <c r="I35" s="26">
        <f t="shared" si="1"/>
        <v>46.86</v>
      </c>
      <c r="J35" s="27">
        <f t="shared" si="2"/>
        <v>1.0855978260869565</v>
      </c>
      <c r="K35" s="27">
        <f t="shared" si="2"/>
        <v>0.9678812761953639</v>
      </c>
      <c r="L35" s="28">
        <f t="shared" si="2"/>
        <v>0.9714735881913922</v>
      </c>
      <c r="M35" s="40">
        <v>2059.95</v>
      </c>
      <c r="N35" s="29">
        <f t="shared" si="3"/>
        <v>43.95966709346991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4.6000000000000005</v>
      </c>
      <c r="E36" s="25">
        <f>B7*C36</f>
        <v>116.91</v>
      </c>
      <c r="F36" s="25">
        <f t="shared" si="0"/>
        <v>121.50999999999999</v>
      </c>
      <c r="G36" s="39">
        <v>4.586</v>
      </c>
      <c r="H36" s="39">
        <v>117.825</v>
      </c>
      <c r="I36" s="26">
        <f t="shared" si="1"/>
        <v>122.411</v>
      </c>
      <c r="J36" s="27">
        <f t="shared" si="2"/>
        <v>0.9969565217391304</v>
      </c>
      <c r="K36" s="27">
        <f t="shared" si="2"/>
        <v>1.0078265332306904</v>
      </c>
      <c r="L36" s="28">
        <f t="shared" si="2"/>
        <v>1.0074150275697473</v>
      </c>
      <c r="M36" s="40">
        <v>6898.39</v>
      </c>
      <c r="N36" s="29">
        <f t="shared" si="3"/>
        <v>56.35433090163466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2.208</v>
      </c>
      <c r="E37" s="25">
        <f>B7*C37</f>
        <v>77.94</v>
      </c>
      <c r="F37" s="25">
        <f t="shared" si="0"/>
        <v>80.148</v>
      </c>
      <c r="G37" s="39">
        <v>1.604</v>
      </c>
      <c r="H37" s="39">
        <v>66.556</v>
      </c>
      <c r="I37" s="26">
        <f t="shared" si="1"/>
        <v>68.16</v>
      </c>
      <c r="J37" s="27">
        <f t="shared" si="2"/>
        <v>0.7264492753623188</v>
      </c>
      <c r="K37" s="27">
        <f t="shared" si="2"/>
        <v>0.853938927380036</v>
      </c>
      <c r="L37" s="28">
        <f t="shared" si="2"/>
        <v>0.850426710585417</v>
      </c>
      <c r="M37" s="40">
        <v>6477.52</v>
      </c>
      <c r="N37" s="29">
        <f t="shared" si="3"/>
        <v>95.03403755868545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1.656</v>
      </c>
      <c r="E38" s="25">
        <f>B7*C38</f>
        <v>42.867</v>
      </c>
      <c r="F38" s="25">
        <f t="shared" si="0"/>
        <v>44.522999999999996</v>
      </c>
      <c r="G38" s="39">
        <v>1.557</v>
      </c>
      <c r="H38" s="39">
        <v>41.063</v>
      </c>
      <c r="I38" s="26">
        <f t="shared" si="1"/>
        <v>42.620000000000005</v>
      </c>
      <c r="J38" s="27">
        <f t="shared" si="2"/>
        <v>0.9402173913043478</v>
      </c>
      <c r="K38" s="27">
        <f t="shared" si="2"/>
        <v>0.9579163459071082</v>
      </c>
      <c r="L38" s="28">
        <f t="shared" si="2"/>
        <v>0.957258046402983</v>
      </c>
      <c r="M38" s="40">
        <v>4993.19</v>
      </c>
      <c r="N38" s="29">
        <f t="shared" si="3"/>
        <v>117.1560300328484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17.48</v>
      </c>
      <c r="E39" s="25">
        <f>B7*C39</f>
        <v>389.70000000000005</v>
      </c>
      <c r="F39" s="25">
        <f t="shared" si="0"/>
        <v>407.18000000000006</v>
      </c>
      <c r="G39" s="39">
        <v>14.701</v>
      </c>
      <c r="H39" s="39">
        <v>370.71</v>
      </c>
      <c r="I39" s="26">
        <f t="shared" si="1"/>
        <v>385.411</v>
      </c>
      <c r="J39" s="27">
        <f t="shared" si="2"/>
        <v>0.8410183066361556</v>
      </c>
      <c r="K39" s="27">
        <f t="shared" si="2"/>
        <v>0.9512702078521938</v>
      </c>
      <c r="L39" s="28">
        <f t="shared" si="2"/>
        <v>0.9465371580136548</v>
      </c>
      <c r="M39" s="40">
        <v>31514.18</v>
      </c>
      <c r="N39" s="29">
        <f t="shared" si="3"/>
        <v>81.76772328760725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18.400000000000002</v>
      </c>
      <c r="E40" s="25">
        <f>B7*C40</f>
        <v>389.70000000000005</v>
      </c>
      <c r="F40" s="25">
        <f t="shared" si="0"/>
        <v>408.1</v>
      </c>
      <c r="G40" s="39">
        <v>18.4</v>
      </c>
      <c r="H40" s="39">
        <v>394.4</v>
      </c>
      <c r="I40" s="26">
        <f t="shared" si="1"/>
        <v>412.79999999999995</v>
      </c>
      <c r="J40" s="27">
        <f t="shared" si="2"/>
        <v>0.9999999999999998</v>
      </c>
      <c r="K40" s="27">
        <f t="shared" si="2"/>
        <v>1.01206055940467</v>
      </c>
      <c r="L40" s="28">
        <f t="shared" si="2"/>
        <v>1.0115167851016906</v>
      </c>
      <c r="M40" s="40">
        <v>18011.55</v>
      </c>
      <c r="N40" s="29">
        <f t="shared" si="3"/>
        <v>43.63263081395349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22.08</v>
      </c>
      <c r="E41" s="25">
        <f>B7*C41</f>
        <v>545.58</v>
      </c>
      <c r="F41" s="25">
        <f t="shared" si="0"/>
        <v>567.6600000000001</v>
      </c>
      <c r="G41" s="39">
        <v>15.275</v>
      </c>
      <c r="H41" s="39">
        <v>429.387</v>
      </c>
      <c r="I41" s="26">
        <f t="shared" si="1"/>
        <v>444.662</v>
      </c>
      <c r="J41" s="27">
        <f t="shared" si="2"/>
        <v>0.6918025362318841</v>
      </c>
      <c r="K41" s="27">
        <f t="shared" si="2"/>
        <v>0.7870284834488067</v>
      </c>
      <c r="L41" s="28">
        <f t="shared" si="2"/>
        <v>0.7833245252439839</v>
      </c>
      <c r="M41" s="40">
        <v>16620.29</v>
      </c>
      <c r="N41" s="29">
        <f t="shared" si="3"/>
        <v>37.37735628409894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33.12</v>
      </c>
      <c r="E42" s="25">
        <f>B7*C42</f>
        <v>857.34</v>
      </c>
      <c r="F42" s="25">
        <f t="shared" si="0"/>
        <v>890.46</v>
      </c>
      <c r="G42" s="39">
        <v>29.776</v>
      </c>
      <c r="H42" s="39">
        <v>812.88</v>
      </c>
      <c r="I42" s="26">
        <f t="shared" si="1"/>
        <v>842.656</v>
      </c>
      <c r="J42" s="27">
        <f t="shared" si="2"/>
        <v>0.8990338164251208</v>
      </c>
      <c r="K42" s="27">
        <f t="shared" si="2"/>
        <v>0.9481419273567079</v>
      </c>
      <c r="L42" s="28">
        <f t="shared" si="2"/>
        <v>0.9463153875525009</v>
      </c>
      <c r="M42" s="40">
        <v>42933.98</v>
      </c>
      <c r="N42" s="29">
        <f t="shared" si="3"/>
        <v>50.95077944024609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7.36</v>
      </c>
      <c r="E43" s="25">
        <f>B7*C43</f>
        <v>194.85000000000002</v>
      </c>
      <c r="F43" s="25">
        <f t="shared" si="0"/>
        <v>202.21000000000004</v>
      </c>
      <c r="G43" s="39">
        <v>7.36</v>
      </c>
      <c r="H43" s="39">
        <v>195.95</v>
      </c>
      <c r="I43" s="26">
        <f t="shared" si="1"/>
        <v>203.31</v>
      </c>
      <c r="J43" s="27">
        <f t="shared" si="2"/>
        <v>1</v>
      </c>
      <c r="K43" s="27">
        <f t="shared" si="2"/>
        <v>1.005645368231973</v>
      </c>
      <c r="L43" s="28">
        <f t="shared" si="2"/>
        <v>1.005439889224074</v>
      </c>
      <c r="M43" s="40">
        <v>8742.33</v>
      </c>
      <c r="N43" s="29">
        <f t="shared" si="3"/>
        <v>43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11.04</v>
      </c>
      <c r="E44" s="25">
        <f>B7*C44</f>
        <v>311.76</v>
      </c>
      <c r="F44" s="25">
        <f>D44+E44</f>
        <v>322.8</v>
      </c>
      <c r="G44" s="39">
        <v>11.051</v>
      </c>
      <c r="H44" s="39">
        <v>314.399</v>
      </c>
      <c r="I44" s="26">
        <f>G44+H44</f>
        <v>325.45</v>
      </c>
      <c r="J44" s="27">
        <f t="shared" si="2"/>
        <v>1.0009963768115944</v>
      </c>
      <c r="K44" s="27">
        <f t="shared" si="2"/>
        <v>1.0084648447523736</v>
      </c>
      <c r="L44" s="28">
        <f t="shared" si="2"/>
        <v>1.0082094175960346</v>
      </c>
      <c r="M44" s="40">
        <v>16768.75</v>
      </c>
      <c r="N44" s="29">
        <f>IF(I44&gt;0,M44/I44,0)</f>
        <v>51.52481179904748</v>
      </c>
    </row>
    <row r="45" spans="1:14" s="20" customFormat="1" ht="12.75">
      <c r="A45" s="44" t="s">
        <v>54</v>
      </c>
      <c r="B45" s="45"/>
      <c r="C45" s="45"/>
      <c r="D45" s="46">
        <f>SUM(D22:D44)</f>
        <v>420.6240000000001</v>
      </c>
      <c r="E45" s="46">
        <f>SUM(E22:E44)</f>
        <v>9800.955000000002</v>
      </c>
      <c r="F45" s="46">
        <f>D45+E45</f>
        <v>10221.579000000002</v>
      </c>
      <c r="G45" s="56">
        <f>SUM(G22:G44)</f>
        <v>395.59700000000004</v>
      </c>
      <c r="H45" s="56">
        <f>SUM(H22:H44)</f>
        <v>9734.580999999998</v>
      </c>
      <c r="I45" s="47">
        <f>G45+H45</f>
        <v>10130.177999999998</v>
      </c>
      <c r="J45" s="59">
        <f>IF(G45&gt;0,G45/D45,0)</f>
        <v>0.9405003043097873</v>
      </c>
      <c r="K45" s="59">
        <f>IF(E45&gt;0,H45/E45,0)</f>
        <v>0.9932278028008492</v>
      </c>
      <c r="L45" s="59">
        <f>IF(F45&gt;0,I45/F45,0)</f>
        <v>0.9910580351626688</v>
      </c>
      <c r="M45" s="57">
        <f>SUM(SUM(M22:M44))</f>
        <v>499457.31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16.560000000000002</v>
      </c>
      <c r="E47" s="35">
        <f t="shared" si="4"/>
        <v>405.288</v>
      </c>
      <c r="F47" s="35">
        <f t="shared" si="4"/>
        <v>421.848</v>
      </c>
      <c r="G47" s="35">
        <f t="shared" si="4"/>
        <v>14.494</v>
      </c>
      <c r="H47" s="35">
        <f t="shared" si="4"/>
        <v>424.447</v>
      </c>
      <c r="I47" s="35">
        <f t="shared" si="4"/>
        <v>438.94100000000003</v>
      </c>
      <c r="J47" s="61">
        <f>IF(G47=0,0,G47/D47)</f>
        <v>0.8752415458937197</v>
      </c>
      <c r="K47" s="61">
        <f>IF(H47=0,0,H47/E47)</f>
        <v>1.0472725567991157</v>
      </c>
      <c r="L47" s="61">
        <f>IF(I47&gt;0,I47/F47,0)</f>
        <v>1.0405193339781154</v>
      </c>
      <c r="M47" s="58">
        <f>SUM(M22:M24)</f>
        <v>137183.68</v>
      </c>
      <c r="N47" s="36">
        <f>IF(M47=0,0,M47/I47)</f>
        <v>312.53330174214756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M45" sqref="M45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87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102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5794</v>
      </c>
    </row>
    <row r="6" spans="1:2" ht="12.75">
      <c r="A6" s="6" t="s">
        <v>27</v>
      </c>
      <c r="B6" s="147">
        <v>295</v>
      </c>
    </row>
    <row r="7" spans="1:2" ht="13.5" thickBot="1">
      <c r="A7" s="7" t="s">
        <v>29</v>
      </c>
      <c r="B7" s="148">
        <v>5499</v>
      </c>
    </row>
    <row r="8" spans="1:6" ht="12.75">
      <c r="A8" s="8" t="s">
        <v>31</v>
      </c>
      <c r="B8" s="133">
        <v>706037.38</v>
      </c>
      <c r="C8" s="174"/>
      <c r="D8" s="194"/>
      <c r="E8" s="173"/>
      <c r="F8" s="173"/>
    </row>
    <row r="9" spans="1:6" ht="12.75">
      <c r="A9" s="9" t="s">
        <v>32</v>
      </c>
      <c r="B9" s="134">
        <f>M45</f>
        <v>700800.08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5237.300000000047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121.85664135312392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1.160539441458323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1.03470350104542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1.0055298686151868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1.006886276570037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14.75</v>
      </c>
      <c r="E22" s="25">
        <f>B7*C22</f>
        <v>302.445</v>
      </c>
      <c r="F22" s="25">
        <f>D22+E22</f>
        <v>317.195</v>
      </c>
      <c r="G22" s="39">
        <v>12.659</v>
      </c>
      <c r="H22" s="39">
        <v>262.218</v>
      </c>
      <c r="I22" s="26">
        <f>G22+H22</f>
        <v>274.877</v>
      </c>
      <c r="J22" s="27">
        <f>IF(D22&gt;0,G22/D22,0)</f>
        <v>0.8582372881355933</v>
      </c>
      <c r="K22" s="27">
        <f>IF(E22&gt;0,H22/E22,0)</f>
        <v>0.8669939989088926</v>
      </c>
      <c r="L22" s="28">
        <f>IF(I22&gt;0,I22/F22,0)</f>
        <v>0.8665867999180316</v>
      </c>
      <c r="M22" s="40">
        <v>95469.05</v>
      </c>
      <c r="N22" s="29">
        <f>IF(I22&gt;0,M22/I22,0)</f>
        <v>347.31552658097985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5.9</v>
      </c>
      <c r="E23" s="25">
        <f>B7*C23</f>
        <v>131.976</v>
      </c>
      <c r="F23" s="25">
        <f aca="true" t="shared" si="0" ref="F23:F43">D23+E23</f>
        <v>137.876</v>
      </c>
      <c r="G23" s="39">
        <v>5.295</v>
      </c>
      <c r="H23" s="39">
        <v>118.057</v>
      </c>
      <c r="I23" s="26">
        <f aca="true" t="shared" si="1" ref="I23:I43">G23+H23</f>
        <v>123.352</v>
      </c>
      <c r="J23" s="27">
        <f aca="true" t="shared" si="2" ref="J23:L44">IF(D23&gt;0,G23/D23,0)</f>
        <v>0.897457627118644</v>
      </c>
      <c r="K23" s="27">
        <f t="shared" si="2"/>
        <v>0.8945338546402376</v>
      </c>
      <c r="L23" s="28">
        <f t="shared" si="2"/>
        <v>0.8946589689286025</v>
      </c>
      <c r="M23" s="40">
        <v>27081.23</v>
      </c>
      <c r="N23" s="29">
        <f aca="true" t="shared" si="3" ref="N23:N43">IF(I23&gt;0,M23/I23,0)</f>
        <v>219.5443122122057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5.9</v>
      </c>
      <c r="E24" s="25">
        <f>B7*C24</f>
        <v>137.475</v>
      </c>
      <c r="F24" s="25">
        <f>D24+E24</f>
        <v>143.375</v>
      </c>
      <c r="G24" s="39">
        <v>5.731</v>
      </c>
      <c r="H24" s="39">
        <v>138.372</v>
      </c>
      <c r="I24" s="26">
        <f>G24+H24</f>
        <v>144.103</v>
      </c>
      <c r="J24" s="27">
        <f>IF(D24&gt;0,G24/D24,0)</f>
        <v>0.9713559322033898</v>
      </c>
      <c r="K24" s="27">
        <f>IF(E24&gt;0,H24/E24,0)</f>
        <v>1.0065248226950356</v>
      </c>
      <c r="L24" s="28">
        <f>IF(F24&gt;0,I24/F24,0)</f>
        <v>1.0050775937227552</v>
      </c>
      <c r="M24" s="40">
        <v>44272.59</v>
      </c>
      <c r="N24" s="29">
        <f>IF(I24&gt;0,M24/I24,0)</f>
        <v>307.2287877421011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9.44</v>
      </c>
      <c r="E25" s="25">
        <f>B7*C25</f>
        <v>203.463</v>
      </c>
      <c r="F25" s="25">
        <f t="shared" si="0"/>
        <v>212.903</v>
      </c>
      <c r="G25" s="39">
        <v>5.708</v>
      </c>
      <c r="H25" s="39">
        <v>130.9</v>
      </c>
      <c r="I25" s="26">
        <f t="shared" si="1"/>
        <v>136.608</v>
      </c>
      <c r="J25" s="27">
        <f t="shared" si="2"/>
        <v>0.6046610169491526</v>
      </c>
      <c r="K25" s="27">
        <f t="shared" si="2"/>
        <v>0.643360217828303</v>
      </c>
      <c r="L25" s="28">
        <f t="shared" si="2"/>
        <v>0.6416443168954876</v>
      </c>
      <c r="M25" s="40">
        <v>24662.69</v>
      </c>
      <c r="N25" s="29">
        <f t="shared" si="3"/>
        <v>180.53620578589832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5.31</v>
      </c>
      <c r="E26" s="25">
        <f>B7*C26</f>
        <v>115.47900000000001</v>
      </c>
      <c r="F26" s="25">
        <f t="shared" si="0"/>
        <v>120.78900000000002</v>
      </c>
      <c r="G26" s="39">
        <v>5.243</v>
      </c>
      <c r="H26" s="39">
        <v>116.557</v>
      </c>
      <c r="I26" s="26">
        <f t="shared" si="1"/>
        <v>121.8</v>
      </c>
      <c r="J26" s="27">
        <f t="shared" si="2"/>
        <v>0.9873822975517892</v>
      </c>
      <c r="K26" s="27">
        <f t="shared" si="2"/>
        <v>1.0093350306116262</v>
      </c>
      <c r="L26" s="28">
        <f t="shared" si="2"/>
        <v>1.0083699674639246</v>
      </c>
      <c r="M26" s="40">
        <v>38402.01</v>
      </c>
      <c r="N26" s="29">
        <f t="shared" si="3"/>
        <v>315.28743842364537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2.655</v>
      </c>
      <c r="E27" s="25">
        <f>B7*C27</f>
        <v>60.489</v>
      </c>
      <c r="F27" s="25">
        <f t="shared" si="0"/>
        <v>63.144</v>
      </c>
      <c r="G27" s="39">
        <v>2.711</v>
      </c>
      <c r="H27" s="39">
        <v>62.931</v>
      </c>
      <c r="I27" s="26">
        <f t="shared" si="1"/>
        <v>65.642</v>
      </c>
      <c r="J27" s="27">
        <f t="shared" si="2"/>
        <v>1.0210922787193975</v>
      </c>
      <c r="K27" s="27">
        <f t="shared" si="2"/>
        <v>1.0403709765411893</v>
      </c>
      <c r="L27" s="28">
        <f t="shared" si="2"/>
        <v>1.0395603699480551</v>
      </c>
      <c r="M27" s="40">
        <v>9088.07</v>
      </c>
      <c r="N27" s="29">
        <f t="shared" si="3"/>
        <v>138.44901130373847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115.05</v>
      </c>
      <c r="E28" s="25">
        <f>B7*C28</f>
        <v>2474.55</v>
      </c>
      <c r="F28" s="25">
        <f t="shared" si="0"/>
        <v>2589.6000000000004</v>
      </c>
      <c r="G28" s="39">
        <v>112.053</v>
      </c>
      <c r="H28" s="39">
        <v>2495.468</v>
      </c>
      <c r="I28" s="26">
        <f t="shared" si="1"/>
        <v>2607.5209999999997</v>
      </c>
      <c r="J28" s="27">
        <f t="shared" si="2"/>
        <v>0.9739504563233377</v>
      </c>
      <c r="K28" s="27">
        <f t="shared" si="2"/>
        <v>1.0084532541270128</v>
      </c>
      <c r="L28" s="28">
        <f t="shared" si="2"/>
        <v>1.0069203738029038</v>
      </c>
      <c r="M28" s="40">
        <v>113446.8</v>
      </c>
      <c r="N28" s="29">
        <f t="shared" si="3"/>
        <v>43.50753071595589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8.85</v>
      </c>
      <c r="E29" s="25">
        <f>B7*C29</f>
        <v>219.96</v>
      </c>
      <c r="F29" s="25">
        <f t="shared" si="0"/>
        <v>228.81</v>
      </c>
      <c r="G29" s="39">
        <v>8.656</v>
      </c>
      <c r="H29" s="39">
        <v>214.344</v>
      </c>
      <c r="I29" s="26">
        <f t="shared" si="1"/>
        <v>223</v>
      </c>
      <c r="J29" s="27">
        <f t="shared" si="2"/>
        <v>0.9780790960451978</v>
      </c>
      <c r="K29" s="27">
        <f t="shared" si="2"/>
        <v>0.9744680851063829</v>
      </c>
      <c r="L29" s="28">
        <f t="shared" si="2"/>
        <v>0.9746077531576417</v>
      </c>
      <c r="M29" s="40">
        <v>32112</v>
      </c>
      <c r="N29" s="29">
        <f t="shared" si="3"/>
        <v>144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2.655</v>
      </c>
      <c r="E30" s="25">
        <f>B7*C30</f>
        <v>60.489</v>
      </c>
      <c r="F30" s="25">
        <f t="shared" si="0"/>
        <v>63.144</v>
      </c>
      <c r="G30" s="39">
        <v>2.413</v>
      </c>
      <c r="H30" s="39">
        <v>74.685</v>
      </c>
      <c r="I30" s="26">
        <f t="shared" si="1"/>
        <v>77.098</v>
      </c>
      <c r="J30" s="27">
        <f t="shared" si="2"/>
        <v>0.9088512241054614</v>
      </c>
      <c r="K30" s="27">
        <f t="shared" si="2"/>
        <v>1.2346872985170858</v>
      </c>
      <c r="L30" s="28">
        <f t="shared" si="2"/>
        <v>1.220986950462435</v>
      </c>
      <c r="M30" s="40">
        <v>10732.03</v>
      </c>
      <c r="N30" s="29">
        <f t="shared" si="3"/>
        <v>139.19984954214118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1.18</v>
      </c>
      <c r="E31" s="25">
        <f>B7*C31</f>
        <v>32.994</v>
      </c>
      <c r="F31" s="25">
        <f t="shared" si="0"/>
        <v>34.174</v>
      </c>
      <c r="G31" s="39">
        <v>1.117</v>
      </c>
      <c r="H31" s="39">
        <v>31.048</v>
      </c>
      <c r="I31" s="26">
        <f t="shared" si="1"/>
        <v>32.165</v>
      </c>
      <c r="J31" s="27">
        <f t="shared" si="2"/>
        <v>0.9466101694915254</v>
      </c>
      <c r="K31" s="27">
        <f t="shared" si="2"/>
        <v>0.9410195793174516</v>
      </c>
      <c r="L31" s="28">
        <f t="shared" si="2"/>
        <v>0.9412126177795985</v>
      </c>
      <c r="M31" s="40">
        <v>11543.61</v>
      </c>
      <c r="N31" s="29">
        <f t="shared" si="3"/>
        <v>358.8872998600964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295</v>
      </c>
      <c r="E32" s="25">
        <f>B7*C32</f>
        <v>5499</v>
      </c>
      <c r="F32" s="25">
        <f t="shared" si="0"/>
        <v>5794</v>
      </c>
      <c r="G32" s="39">
        <v>349.8</v>
      </c>
      <c r="H32" s="39">
        <v>5917</v>
      </c>
      <c r="I32" s="26">
        <f t="shared" si="1"/>
        <v>6266.8</v>
      </c>
      <c r="J32" s="27">
        <f t="shared" si="2"/>
        <v>1.1857627118644067</v>
      </c>
      <c r="K32" s="27">
        <f t="shared" si="2"/>
        <v>1.0760138206946717</v>
      </c>
      <c r="L32" s="28">
        <f t="shared" si="2"/>
        <v>1.0816016568864342</v>
      </c>
      <c r="M32" s="40">
        <v>33840.72</v>
      </c>
      <c r="N32" s="29">
        <f t="shared" si="3"/>
        <v>5.4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7.375</v>
      </c>
      <c r="E33" s="25">
        <f>B7*C33</f>
        <v>159.471</v>
      </c>
      <c r="F33" s="25">
        <f t="shared" si="0"/>
        <v>166.846</v>
      </c>
      <c r="G33" s="39">
        <v>7.995</v>
      </c>
      <c r="H33" s="39">
        <v>161.411</v>
      </c>
      <c r="I33" s="26">
        <f t="shared" si="1"/>
        <v>169.406</v>
      </c>
      <c r="J33" s="27">
        <f t="shared" si="2"/>
        <v>1.0840677966101695</v>
      </c>
      <c r="K33" s="27">
        <f t="shared" si="2"/>
        <v>1.0121652212628</v>
      </c>
      <c r="L33" s="28">
        <f t="shared" si="2"/>
        <v>1.015343490404325</v>
      </c>
      <c r="M33" s="40">
        <v>5317.87</v>
      </c>
      <c r="N33" s="29">
        <f t="shared" si="3"/>
        <v>31.39127303637415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8.85</v>
      </c>
      <c r="E34" s="25">
        <f>B7*C34</f>
        <v>236.457</v>
      </c>
      <c r="F34" s="25">
        <f t="shared" si="0"/>
        <v>245.307</v>
      </c>
      <c r="G34" s="39">
        <v>9.751</v>
      </c>
      <c r="H34" s="39">
        <v>238.443</v>
      </c>
      <c r="I34" s="26">
        <f t="shared" si="1"/>
        <v>248.19400000000002</v>
      </c>
      <c r="J34" s="27">
        <f t="shared" si="2"/>
        <v>1.1018079096045197</v>
      </c>
      <c r="K34" s="27">
        <f t="shared" si="2"/>
        <v>1.0083989900912218</v>
      </c>
      <c r="L34" s="28">
        <f t="shared" si="2"/>
        <v>1.0117689262842073</v>
      </c>
      <c r="M34" s="40">
        <v>11908.74</v>
      </c>
      <c r="N34" s="29">
        <f t="shared" si="3"/>
        <v>47.9815789261626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2.36</v>
      </c>
      <c r="E35" s="25">
        <f>B7*C35</f>
        <v>65.988</v>
      </c>
      <c r="F35" s="25">
        <f t="shared" si="0"/>
        <v>68.348</v>
      </c>
      <c r="G35" s="39">
        <v>2.088</v>
      </c>
      <c r="H35" s="39">
        <v>58.794</v>
      </c>
      <c r="I35" s="26">
        <f t="shared" si="1"/>
        <v>60.882</v>
      </c>
      <c r="J35" s="27">
        <f t="shared" si="2"/>
        <v>0.8847457627118644</v>
      </c>
      <c r="K35" s="27">
        <f t="shared" si="2"/>
        <v>0.8909801782142207</v>
      </c>
      <c r="L35" s="28">
        <f t="shared" si="2"/>
        <v>0.8907649089951425</v>
      </c>
      <c r="M35" s="40">
        <v>2678.55</v>
      </c>
      <c r="N35" s="29">
        <f t="shared" si="3"/>
        <v>43.99576229427417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7.375</v>
      </c>
      <c r="E36" s="25">
        <f>B7*C36</f>
        <v>164.97</v>
      </c>
      <c r="F36" s="25">
        <f t="shared" si="0"/>
        <v>172.345</v>
      </c>
      <c r="G36" s="39">
        <v>7.401</v>
      </c>
      <c r="H36" s="39">
        <v>169.164</v>
      </c>
      <c r="I36" s="26">
        <f t="shared" si="1"/>
        <v>176.565</v>
      </c>
      <c r="J36" s="27">
        <f t="shared" si="2"/>
        <v>1.0035254237288136</v>
      </c>
      <c r="K36" s="27">
        <f t="shared" si="2"/>
        <v>1.0254228041462083</v>
      </c>
      <c r="L36" s="28">
        <f t="shared" si="2"/>
        <v>1.024485769822159</v>
      </c>
      <c r="M36" s="40">
        <v>10090.45</v>
      </c>
      <c r="N36" s="29">
        <f t="shared" si="3"/>
        <v>57.1486421431201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3.54</v>
      </c>
      <c r="E37" s="25">
        <f>B7*C37</f>
        <v>109.98</v>
      </c>
      <c r="F37" s="25">
        <f t="shared" si="0"/>
        <v>113.52000000000001</v>
      </c>
      <c r="G37" s="39">
        <v>3.116</v>
      </c>
      <c r="H37" s="39">
        <v>127.492</v>
      </c>
      <c r="I37" s="26">
        <f t="shared" si="1"/>
        <v>130.608</v>
      </c>
      <c r="J37" s="27">
        <f t="shared" si="2"/>
        <v>0.880225988700565</v>
      </c>
      <c r="K37" s="27">
        <f t="shared" si="2"/>
        <v>1.1592289507183124</v>
      </c>
      <c r="L37" s="28">
        <f t="shared" si="2"/>
        <v>1.1505285412262156</v>
      </c>
      <c r="M37" s="40">
        <v>12156.41</v>
      </c>
      <c r="N37" s="29">
        <f t="shared" si="3"/>
        <v>93.07553901751807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2.655</v>
      </c>
      <c r="E38" s="25">
        <f>B7*C38</f>
        <v>60.489</v>
      </c>
      <c r="F38" s="25">
        <f t="shared" si="0"/>
        <v>63.144</v>
      </c>
      <c r="G38" s="39">
        <v>2.771</v>
      </c>
      <c r="H38" s="39">
        <v>55.216</v>
      </c>
      <c r="I38" s="26">
        <f t="shared" si="1"/>
        <v>57.987</v>
      </c>
      <c r="J38" s="27">
        <f t="shared" si="2"/>
        <v>1.0436911487758946</v>
      </c>
      <c r="K38" s="27">
        <f t="shared" si="2"/>
        <v>0.9128271255930831</v>
      </c>
      <c r="L38" s="28">
        <f t="shared" si="2"/>
        <v>0.9183295324971494</v>
      </c>
      <c r="M38" s="40">
        <v>6815.54</v>
      </c>
      <c r="N38" s="29">
        <f t="shared" si="3"/>
        <v>117.5356545432597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28.025</v>
      </c>
      <c r="E39" s="25">
        <f>B7*C39</f>
        <v>549.9</v>
      </c>
      <c r="F39" s="25">
        <f t="shared" si="0"/>
        <v>577.925</v>
      </c>
      <c r="G39" s="39">
        <v>21.371</v>
      </c>
      <c r="H39" s="39">
        <v>481.619</v>
      </c>
      <c r="I39" s="26">
        <f t="shared" si="1"/>
        <v>502.99</v>
      </c>
      <c r="J39" s="27">
        <f t="shared" si="2"/>
        <v>0.7625691347011597</v>
      </c>
      <c r="K39" s="27">
        <f t="shared" si="2"/>
        <v>0.875830150936534</v>
      </c>
      <c r="L39" s="28">
        <f t="shared" si="2"/>
        <v>0.8703378466063937</v>
      </c>
      <c r="M39" s="40">
        <v>50702.54</v>
      </c>
      <c r="N39" s="29">
        <f t="shared" si="3"/>
        <v>100.8022823515378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29.5</v>
      </c>
      <c r="E40" s="25">
        <f>B7*C40</f>
        <v>549.9</v>
      </c>
      <c r="F40" s="25">
        <f t="shared" si="0"/>
        <v>579.4</v>
      </c>
      <c r="G40" s="39">
        <v>29.5</v>
      </c>
      <c r="H40" s="39">
        <v>559.5</v>
      </c>
      <c r="I40" s="26">
        <f t="shared" si="1"/>
        <v>589</v>
      </c>
      <c r="J40" s="27">
        <f t="shared" si="2"/>
        <v>1</v>
      </c>
      <c r="K40" s="27">
        <f t="shared" si="2"/>
        <v>1.0174577195853791</v>
      </c>
      <c r="L40" s="28">
        <f t="shared" si="2"/>
        <v>1.0165688643424233</v>
      </c>
      <c r="M40" s="40">
        <v>28471.8</v>
      </c>
      <c r="N40" s="29">
        <f t="shared" si="3"/>
        <v>48.339219015280136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35.4</v>
      </c>
      <c r="E41" s="25">
        <f>B7*C41</f>
        <v>769.8600000000001</v>
      </c>
      <c r="F41" s="25">
        <f t="shared" si="0"/>
        <v>805.2600000000001</v>
      </c>
      <c r="G41" s="39">
        <v>25.165</v>
      </c>
      <c r="H41" s="39">
        <v>617.959</v>
      </c>
      <c r="I41" s="26">
        <f t="shared" si="1"/>
        <v>643.1239999999999</v>
      </c>
      <c r="J41" s="27">
        <f t="shared" si="2"/>
        <v>0.7108757062146893</v>
      </c>
      <c r="K41" s="27">
        <f t="shared" si="2"/>
        <v>0.8026900994986099</v>
      </c>
      <c r="L41" s="28">
        <f t="shared" si="2"/>
        <v>0.7986538509301342</v>
      </c>
      <c r="M41" s="40">
        <v>30288.99</v>
      </c>
      <c r="N41" s="29">
        <f t="shared" si="3"/>
        <v>47.09665632133151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53.1</v>
      </c>
      <c r="E42" s="25">
        <f>B7*C42</f>
        <v>1209.78</v>
      </c>
      <c r="F42" s="25">
        <f t="shared" si="0"/>
        <v>1262.8799999999999</v>
      </c>
      <c r="G42" s="39">
        <v>47.575</v>
      </c>
      <c r="H42" s="39">
        <v>1149.819</v>
      </c>
      <c r="I42" s="26">
        <f t="shared" si="1"/>
        <v>1197.394</v>
      </c>
      <c r="J42" s="27">
        <f t="shared" si="2"/>
        <v>0.8959510357815443</v>
      </c>
      <c r="K42" s="27">
        <f t="shared" si="2"/>
        <v>0.9504364429896345</v>
      </c>
      <c r="L42" s="28">
        <f t="shared" si="2"/>
        <v>0.948145508678576</v>
      </c>
      <c r="M42" s="40">
        <v>65304.23</v>
      </c>
      <c r="N42" s="29">
        <f t="shared" si="3"/>
        <v>54.538631394511754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11.8</v>
      </c>
      <c r="E43" s="25">
        <f>B7*C43</f>
        <v>274.95</v>
      </c>
      <c r="F43" s="25">
        <f t="shared" si="0"/>
        <v>286.75</v>
      </c>
      <c r="G43" s="39">
        <v>11.8</v>
      </c>
      <c r="H43" s="39">
        <v>278.67</v>
      </c>
      <c r="I43" s="26">
        <f t="shared" si="1"/>
        <v>290.47</v>
      </c>
      <c r="J43" s="27">
        <f t="shared" si="2"/>
        <v>1</v>
      </c>
      <c r="K43" s="27">
        <f t="shared" si="2"/>
        <v>1.013529732678669</v>
      </c>
      <c r="L43" s="28">
        <f t="shared" si="2"/>
        <v>1.012972972972973</v>
      </c>
      <c r="M43" s="40">
        <v>12490.21</v>
      </c>
      <c r="N43" s="29">
        <f t="shared" si="3"/>
        <v>42.99999999999999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17.7</v>
      </c>
      <c r="E44" s="25">
        <f>B7*C44</f>
        <v>439.92</v>
      </c>
      <c r="F44" s="25">
        <f>D44+E44</f>
        <v>457.62</v>
      </c>
      <c r="G44" s="39">
        <v>17.854</v>
      </c>
      <c r="H44" s="39">
        <v>446.796</v>
      </c>
      <c r="I44" s="26">
        <f>G44+H44</f>
        <v>464.65</v>
      </c>
      <c r="J44" s="27">
        <f t="shared" si="2"/>
        <v>1.0087005649717513</v>
      </c>
      <c r="K44" s="27">
        <f t="shared" si="2"/>
        <v>1.0156301145662847</v>
      </c>
      <c r="L44" s="28">
        <f t="shared" si="2"/>
        <v>1.015362090817709</v>
      </c>
      <c r="M44" s="40">
        <v>23923.95</v>
      </c>
      <c r="N44" s="29">
        <f>IF(I44&gt;0,M44/I44,0)</f>
        <v>51.48810932960293</v>
      </c>
    </row>
    <row r="45" spans="1:14" s="20" customFormat="1" ht="12.75">
      <c r="A45" s="44" t="s">
        <v>54</v>
      </c>
      <c r="B45" s="45"/>
      <c r="C45" s="45"/>
      <c r="D45" s="46">
        <f>SUM(D22:D44)</f>
        <v>674.37</v>
      </c>
      <c r="E45" s="46">
        <f>SUM(E22:E44)</f>
        <v>13829.984999999999</v>
      </c>
      <c r="F45" s="46">
        <f>D45+E45</f>
        <v>14504.355</v>
      </c>
      <c r="G45" s="56">
        <f>SUM(G22:G44)</f>
        <v>697.7729999999998</v>
      </c>
      <c r="H45" s="56">
        <f>SUM(H22:H44)</f>
        <v>13906.463000000002</v>
      </c>
      <c r="I45" s="47">
        <f>G45+H45</f>
        <v>14604.236</v>
      </c>
      <c r="J45" s="59">
        <f>IF(G45&gt;0,G45/D45,0)</f>
        <v>1.03470350104542</v>
      </c>
      <c r="K45" s="59">
        <f>IF(E45&gt;0,H45/E45,0)</f>
        <v>1.0055298686151868</v>
      </c>
      <c r="L45" s="59">
        <f>IF(F45&gt;0,I45/F45,0)</f>
        <v>1.006886276570037</v>
      </c>
      <c r="M45" s="57">
        <f>SUM(SUM(M22:M44))</f>
        <v>700800.08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26.549999999999997</v>
      </c>
      <c r="E47" s="35">
        <f t="shared" si="4"/>
        <v>571.896</v>
      </c>
      <c r="F47" s="35">
        <f t="shared" si="4"/>
        <v>598.446</v>
      </c>
      <c r="G47" s="35">
        <f t="shared" si="4"/>
        <v>23.685000000000002</v>
      </c>
      <c r="H47" s="35">
        <f t="shared" si="4"/>
        <v>518.647</v>
      </c>
      <c r="I47" s="35">
        <f t="shared" si="4"/>
        <v>542.3320000000001</v>
      </c>
      <c r="J47" s="61">
        <f>IF(G47=0,0,G47/D47)</f>
        <v>0.8920903954802262</v>
      </c>
      <c r="K47" s="61">
        <f>IF(H47=0,0,H47/E47)</f>
        <v>0.9068904136416412</v>
      </c>
      <c r="L47" s="61">
        <f>IF(I47&gt;0,I47/F47,0)</f>
        <v>0.9062338122403694</v>
      </c>
      <c r="M47" s="58">
        <f>SUM(M22:M24)</f>
        <v>166822.87</v>
      </c>
      <c r="N47" s="36">
        <f>IF(M47=0,0,M47/I47)</f>
        <v>307.602852127479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75390625" style="2" customWidth="1"/>
    <col min="2" max="2" width="14.37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88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15723</v>
      </c>
    </row>
    <row r="6" spans="1:2" ht="12.75">
      <c r="A6" s="6" t="s">
        <v>27</v>
      </c>
      <c r="B6" s="142">
        <f>янв!B6+фев!B6+март!B6</f>
        <v>0</v>
      </c>
    </row>
    <row r="7" spans="1:2" ht="13.5" thickBot="1">
      <c r="A7" s="7" t="s">
        <v>29</v>
      </c>
      <c r="B7" s="142">
        <f>янв!B7+фев!B7+март!B7</f>
        <v>15723</v>
      </c>
    </row>
    <row r="8" spans="1:6" ht="12.75">
      <c r="A8" s="8" t="s">
        <v>31</v>
      </c>
      <c r="B8" s="129">
        <f>янв!B8+фев!B8+март!B8</f>
        <v>1776643.7799999998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1765737.5599999998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10906.219999999972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112.99648794759268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1.0761570280723112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0.9004874777285534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0.9004874777285534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30"/>
      <c r="C22" s="30"/>
      <c r="D22" s="25">
        <f>янв!D22+фев!D22+март!D22</f>
        <v>0</v>
      </c>
      <c r="E22" s="25">
        <f>янв!E22+фев!E22+март!E22</f>
        <v>864.765</v>
      </c>
      <c r="F22" s="25">
        <f>D22+E22</f>
        <v>864.765</v>
      </c>
      <c r="G22" s="54">
        <f>янв!G22+фев!G22+март!G22</f>
        <v>0</v>
      </c>
      <c r="H22" s="54">
        <f>янв!H22+фев!H22+март!H22</f>
        <v>770.307</v>
      </c>
      <c r="I22" s="26">
        <f>G22+H22</f>
        <v>770.307</v>
      </c>
      <c r="J22" s="27">
        <f>IF(D22&gt;0,G22/D22,0)</f>
        <v>0</v>
      </c>
      <c r="K22" s="27">
        <f>IF(E22&gt;0,H22/E22,0)</f>
        <v>0.8907703248859518</v>
      </c>
      <c r="L22" s="28">
        <f>IF(I22&gt;0,I22/F22,0)</f>
        <v>0.8907703248859518</v>
      </c>
      <c r="M22" s="55">
        <f>янв!M22+фев!M22+март!M22</f>
        <v>269904.84</v>
      </c>
      <c r="N22" s="29">
        <f>IF(I22&gt;0,M22/I22,0)</f>
        <v>350.3860668538648</v>
      </c>
    </row>
    <row r="23" spans="1:14" ht="12.75">
      <c r="A23" s="23" t="s">
        <v>7</v>
      </c>
      <c r="B23" s="30"/>
      <c r="C23" s="30"/>
      <c r="D23" s="25">
        <f>янв!D23+фев!D23+март!D23</f>
        <v>0</v>
      </c>
      <c r="E23" s="25">
        <f>янв!E23+фев!E23+март!E23</f>
        <v>377.35200000000003</v>
      </c>
      <c r="F23" s="25">
        <f aca="true" t="shared" si="0" ref="F23:F43">D23+E23</f>
        <v>377.35200000000003</v>
      </c>
      <c r="G23" s="54">
        <f>янв!G23+фев!G23+март!G23</f>
        <v>0</v>
      </c>
      <c r="H23" s="54">
        <f>янв!H23+фев!H23+март!H23</f>
        <v>324.39</v>
      </c>
      <c r="I23" s="26">
        <f aca="true" t="shared" si="1" ref="I23:I43">G23+H23</f>
        <v>324.39</v>
      </c>
      <c r="J23" s="27">
        <f>IF(D23&gt;0,G23/D23,0)</f>
        <v>0</v>
      </c>
      <c r="K23" s="27">
        <f aca="true" t="shared" si="2" ref="J23:L44">IF(E23&gt;0,H23/E23,0)</f>
        <v>0.8596482859505182</v>
      </c>
      <c r="L23" s="28">
        <f t="shared" si="2"/>
        <v>0.8596482859505182</v>
      </c>
      <c r="M23" s="55">
        <f>янв!M23+фев!M23+март!M23</f>
        <v>63807.03999999999</v>
      </c>
      <c r="N23" s="29">
        <f aca="true" t="shared" si="3" ref="N23:N43">IF(I23&gt;0,M23/I23,0)</f>
        <v>196.6985418786029</v>
      </c>
    </row>
    <row r="24" spans="1:14" ht="12.75">
      <c r="A24" s="23" t="s">
        <v>97</v>
      </c>
      <c r="B24" s="30"/>
      <c r="C24" s="30"/>
      <c r="D24" s="25">
        <f>янв!D24+фев!D24+март!D24</f>
        <v>0</v>
      </c>
      <c r="E24" s="25">
        <f>янв!E24+фев!E24+март!E24</f>
        <v>393.075</v>
      </c>
      <c r="F24" s="25">
        <f>D24+E24</f>
        <v>393.075</v>
      </c>
      <c r="G24" s="54">
        <f>янв!G24+фев!G24+март!G24</f>
        <v>0</v>
      </c>
      <c r="H24" s="54">
        <f>янв!H24+фев!H24+март!H24</f>
        <v>280.623</v>
      </c>
      <c r="I24" s="26">
        <f>G24+H24</f>
        <v>280.623</v>
      </c>
      <c r="J24" s="27">
        <f>IF(D24&gt;0,G24/D24,0)</f>
        <v>0</v>
      </c>
      <c r="K24" s="27">
        <f>IF(E24&gt;0,H24/E24,0)</f>
        <v>0.7139171913756917</v>
      </c>
      <c r="L24" s="28">
        <f>IF(F24&gt;0,I24/F24,0)</f>
        <v>0.7139171913756917</v>
      </c>
      <c r="M24" s="55">
        <f>янв!M24+фев!M24+март!M24</f>
        <v>52712.93</v>
      </c>
      <c r="N24" s="29">
        <f>IF(I24&gt;0,M24/I24,0)</f>
        <v>187.84251469052788</v>
      </c>
    </row>
    <row r="25" spans="1:14" ht="12.75">
      <c r="A25" s="31" t="s">
        <v>8</v>
      </c>
      <c r="B25" s="30"/>
      <c r="C25" s="30"/>
      <c r="D25" s="25">
        <f>янв!D25+фев!D25+март!D25</f>
        <v>0</v>
      </c>
      <c r="E25" s="25">
        <f>янв!E25+фев!E25+март!E25</f>
        <v>581.751</v>
      </c>
      <c r="F25" s="25">
        <f t="shared" si="0"/>
        <v>581.751</v>
      </c>
      <c r="G25" s="54">
        <f>янв!G25+фев!G25+март!G25</f>
        <v>0</v>
      </c>
      <c r="H25" s="54">
        <f>янв!H25+фев!H25+март!H25</f>
        <v>491.70799999999997</v>
      </c>
      <c r="I25" s="26">
        <f t="shared" si="1"/>
        <v>491.70799999999997</v>
      </c>
      <c r="J25" s="27">
        <f t="shared" si="2"/>
        <v>0</v>
      </c>
      <c r="K25" s="27">
        <f t="shared" si="2"/>
        <v>0.8452207215801949</v>
      </c>
      <c r="L25" s="28">
        <f t="shared" si="2"/>
        <v>0.8452207215801949</v>
      </c>
      <c r="M25" s="55">
        <f>янв!M25+фев!M25+март!M25</f>
        <v>103578.12</v>
      </c>
      <c r="N25" s="29">
        <f t="shared" si="3"/>
        <v>210.64965385960772</v>
      </c>
    </row>
    <row r="26" spans="1:14" ht="12.75">
      <c r="A26" s="31" t="s">
        <v>35</v>
      </c>
      <c r="B26" s="30"/>
      <c r="C26" s="30"/>
      <c r="D26" s="25">
        <f>янв!D26+фев!D26+март!D26</f>
        <v>0</v>
      </c>
      <c r="E26" s="25">
        <f>янв!E26+фев!E26+март!E26</f>
        <v>330.183</v>
      </c>
      <c r="F26" s="25">
        <f t="shared" si="0"/>
        <v>330.183</v>
      </c>
      <c r="G26" s="54">
        <f>янв!G26+фев!G26+март!G26</f>
        <v>0</v>
      </c>
      <c r="H26" s="54">
        <f>янв!H26+фев!H26+март!H26</f>
        <v>326.267</v>
      </c>
      <c r="I26" s="26">
        <f t="shared" si="1"/>
        <v>326.267</v>
      </c>
      <c r="J26" s="27">
        <f t="shared" si="2"/>
        <v>0</v>
      </c>
      <c r="K26" s="27">
        <f t="shared" si="2"/>
        <v>0.9881399102921713</v>
      </c>
      <c r="L26" s="28">
        <f t="shared" si="2"/>
        <v>0.9881399102921713</v>
      </c>
      <c r="M26" s="55">
        <f>янв!M26+фев!M26+март!M26</f>
        <v>131362.64</v>
      </c>
      <c r="N26" s="29">
        <f t="shared" si="3"/>
        <v>402.62312768376825</v>
      </c>
    </row>
    <row r="27" spans="1:14" ht="12.75">
      <c r="A27" s="31" t="s">
        <v>36</v>
      </c>
      <c r="B27" s="30"/>
      <c r="C27" s="30"/>
      <c r="D27" s="25">
        <f>янв!D27+фев!D27+март!D27</f>
        <v>0</v>
      </c>
      <c r="E27" s="25">
        <f>янв!E27+фев!E27+март!E27</f>
        <v>172.95299999999997</v>
      </c>
      <c r="F27" s="25">
        <f t="shared" si="0"/>
        <v>172.95299999999997</v>
      </c>
      <c r="G27" s="54">
        <f>янв!G27+фев!G27+март!G27</f>
        <v>0</v>
      </c>
      <c r="H27" s="54">
        <f>янв!H27+фев!H27+март!H27</f>
        <v>172.721</v>
      </c>
      <c r="I27" s="26">
        <f t="shared" si="1"/>
        <v>172.721</v>
      </c>
      <c r="J27" s="27">
        <f t="shared" si="2"/>
        <v>0</v>
      </c>
      <c r="K27" s="27">
        <f t="shared" si="2"/>
        <v>0.9986585951096543</v>
      </c>
      <c r="L27" s="28">
        <f t="shared" si="2"/>
        <v>0.9986585951096543</v>
      </c>
      <c r="M27" s="55">
        <f>янв!M27+фев!M27+март!M27</f>
        <v>18545.399999999998</v>
      </c>
      <c r="N27" s="29">
        <f t="shared" si="3"/>
        <v>107.37200456227093</v>
      </c>
    </row>
    <row r="28" spans="1:14" ht="12.75">
      <c r="A28" s="32" t="s">
        <v>9</v>
      </c>
      <c r="B28" s="30"/>
      <c r="C28" s="30"/>
      <c r="D28" s="25">
        <f>янв!D28+фев!D28+март!D28</f>
        <v>0</v>
      </c>
      <c r="E28" s="25">
        <f>янв!E28+фев!E28+март!E28</f>
        <v>7075.35</v>
      </c>
      <c r="F28" s="25">
        <f t="shared" si="0"/>
        <v>7075.35</v>
      </c>
      <c r="G28" s="54">
        <f>янв!G28+фев!G28+март!G28</f>
        <v>0</v>
      </c>
      <c r="H28" s="54">
        <f>янв!H28+фев!H28+март!H28</f>
        <v>6965.347</v>
      </c>
      <c r="I28" s="26">
        <f t="shared" si="1"/>
        <v>6965.347</v>
      </c>
      <c r="J28" s="27">
        <f t="shared" si="2"/>
        <v>0</v>
      </c>
      <c r="K28" s="27">
        <f t="shared" si="2"/>
        <v>0.9844526419187742</v>
      </c>
      <c r="L28" s="28">
        <f t="shared" si="2"/>
        <v>0.9844526419187742</v>
      </c>
      <c r="M28" s="55">
        <f>янв!M28+фев!M28+март!M28</f>
        <v>327913.4</v>
      </c>
      <c r="N28" s="29">
        <f t="shared" si="3"/>
        <v>47.07782684767895</v>
      </c>
    </row>
    <row r="29" spans="1:14" ht="12.75">
      <c r="A29" s="31" t="s">
        <v>10</v>
      </c>
      <c r="B29" s="30"/>
      <c r="C29" s="30"/>
      <c r="D29" s="25">
        <f>янв!D29+фев!D29+март!D29</f>
        <v>0</v>
      </c>
      <c r="E29" s="25">
        <f>янв!E29+фев!E29+март!E29</f>
        <v>628.9200000000001</v>
      </c>
      <c r="F29" s="25">
        <f t="shared" si="0"/>
        <v>628.9200000000001</v>
      </c>
      <c r="G29" s="54">
        <f>янв!G29+фев!G29+март!G29</f>
        <v>0</v>
      </c>
      <c r="H29" s="54">
        <f>янв!H29+фев!H29+март!H29</f>
        <v>665</v>
      </c>
      <c r="I29" s="26">
        <f t="shared" si="1"/>
        <v>665</v>
      </c>
      <c r="J29" s="27">
        <f t="shared" si="2"/>
        <v>0</v>
      </c>
      <c r="K29" s="27">
        <f t="shared" si="2"/>
        <v>1.0573681867328117</v>
      </c>
      <c r="L29" s="28">
        <f t="shared" si="2"/>
        <v>1.0573681867328117</v>
      </c>
      <c r="M29" s="55">
        <f>янв!M29+фев!M29+март!M29</f>
        <v>88532.5</v>
      </c>
      <c r="N29" s="29">
        <f t="shared" si="3"/>
        <v>133.1315789473684</v>
      </c>
    </row>
    <row r="30" spans="1:14" ht="12.75">
      <c r="A30" s="31" t="s">
        <v>11</v>
      </c>
      <c r="B30" s="30"/>
      <c r="C30" s="30"/>
      <c r="D30" s="25">
        <f>янв!D30+фев!D30+март!D30</f>
        <v>0</v>
      </c>
      <c r="E30" s="25">
        <f>янв!E30+фев!E30+март!E30</f>
        <v>172.95299999999997</v>
      </c>
      <c r="F30" s="25">
        <f t="shared" si="0"/>
        <v>172.95299999999997</v>
      </c>
      <c r="G30" s="54">
        <f>янв!G30+фев!G30+март!G30</f>
        <v>0</v>
      </c>
      <c r="H30" s="54">
        <f>янв!H30+фев!H30+март!H30</f>
        <v>166.85899999999998</v>
      </c>
      <c r="I30" s="26">
        <f t="shared" si="1"/>
        <v>166.85899999999998</v>
      </c>
      <c r="J30" s="27">
        <f t="shared" si="2"/>
        <v>0</v>
      </c>
      <c r="K30" s="27">
        <f t="shared" si="2"/>
        <v>0.964764993957896</v>
      </c>
      <c r="L30" s="28">
        <f t="shared" si="2"/>
        <v>0.964764993957896</v>
      </c>
      <c r="M30" s="55">
        <f>янв!M30+фев!M30+март!M30</f>
        <v>25513.39</v>
      </c>
      <c r="N30" s="29">
        <f t="shared" si="3"/>
        <v>152.90388891219533</v>
      </c>
    </row>
    <row r="31" spans="1:14" ht="12.75">
      <c r="A31" s="31" t="s">
        <v>12</v>
      </c>
      <c r="B31" s="30"/>
      <c r="C31" s="30"/>
      <c r="D31" s="25">
        <f>янв!D31+фев!D31+март!D31</f>
        <v>0</v>
      </c>
      <c r="E31" s="25">
        <f>янв!E31+фев!E31+март!E31</f>
        <v>94.33800000000001</v>
      </c>
      <c r="F31" s="25">
        <f t="shared" si="0"/>
        <v>94.33800000000001</v>
      </c>
      <c r="G31" s="54">
        <f>янв!G31+фев!G31+март!G31</f>
        <v>0</v>
      </c>
      <c r="H31" s="54">
        <f>янв!H31+фев!H31+март!H31</f>
        <v>92.104</v>
      </c>
      <c r="I31" s="26">
        <f t="shared" si="1"/>
        <v>92.104</v>
      </c>
      <c r="J31" s="27">
        <f t="shared" si="2"/>
        <v>0</v>
      </c>
      <c r="K31" s="27">
        <f t="shared" si="2"/>
        <v>0.9763191926901141</v>
      </c>
      <c r="L31" s="28">
        <f t="shared" si="2"/>
        <v>0.9763191926901141</v>
      </c>
      <c r="M31" s="55">
        <f>янв!M31+фев!M31+март!M31</f>
        <v>32375.019999999997</v>
      </c>
      <c r="N31" s="29">
        <f t="shared" si="3"/>
        <v>351.50503778337526</v>
      </c>
    </row>
    <row r="32" spans="1:14" ht="12.75">
      <c r="A32" s="31" t="s">
        <v>13</v>
      </c>
      <c r="B32" s="30"/>
      <c r="C32" s="30"/>
      <c r="D32" s="25">
        <f>янв!D32+фев!D32+март!D32</f>
        <v>0</v>
      </c>
      <c r="E32" s="25">
        <f>янв!E32+фев!E32+март!E32</f>
        <v>15723</v>
      </c>
      <c r="F32" s="25">
        <f t="shared" si="0"/>
        <v>15723</v>
      </c>
      <c r="G32" s="54">
        <f>янв!G32+фев!G32+март!G32</f>
        <v>0</v>
      </c>
      <c r="H32" s="54">
        <f>янв!H32+фев!H32+март!H32</f>
        <v>13294.599999999999</v>
      </c>
      <c r="I32" s="26">
        <f t="shared" si="1"/>
        <v>13294.599999999999</v>
      </c>
      <c r="J32" s="27">
        <f t="shared" si="2"/>
        <v>0</v>
      </c>
      <c r="K32" s="27">
        <f t="shared" si="2"/>
        <v>0.8455511034789798</v>
      </c>
      <c r="L32" s="28">
        <f t="shared" si="2"/>
        <v>0.8455511034789798</v>
      </c>
      <c r="M32" s="55">
        <f>янв!M32+фев!M32+март!M32</f>
        <v>74319.34</v>
      </c>
      <c r="N32" s="29">
        <f t="shared" si="3"/>
        <v>5.590190001955682</v>
      </c>
    </row>
    <row r="33" spans="1:14" ht="12.75">
      <c r="A33" s="31" t="s">
        <v>14</v>
      </c>
      <c r="B33" s="30"/>
      <c r="C33" s="30"/>
      <c r="D33" s="25">
        <f>янв!D33+фев!D33+март!D33</f>
        <v>0</v>
      </c>
      <c r="E33" s="25">
        <f>янв!E33+фев!E33+март!E33</f>
        <v>455.96700000000004</v>
      </c>
      <c r="F33" s="25">
        <f t="shared" si="0"/>
        <v>455.96700000000004</v>
      </c>
      <c r="G33" s="54">
        <f>янв!G33+фев!G33+март!G33</f>
        <v>0</v>
      </c>
      <c r="H33" s="54">
        <f>янв!H33+фев!H33+март!H33</f>
        <v>405.94</v>
      </c>
      <c r="I33" s="26">
        <f t="shared" si="1"/>
        <v>405.94</v>
      </c>
      <c r="J33" s="27">
        <f t="shared" si="2"/>
        <v>0</v>
      </c>
      <c r="K33" s="27">
        <f t="shared" si="2"/>
        <v>0.8902837266732021</v>
      </c>
      <c r="L33" s="28">
        <f t="shared" si="2"/>
        <v>0.8902837266732021</v>
      </c>
      <c r="M33" s="55">
        <f>янв!M33+фев!M33+март!M33</f>
        <v>11780.22</v>
      </c>
      <c r="N33" s="29">
        <f t="shared" si="3"/>
        <v>29.019608809183623</v>
      </c>
    </row>
    <row r="34" spans="1:14" ht="12.75">
      <c r="A34" s="31" t="s">
        <v>15</v>
      </c>
      <c r="B34" s="30"/>
      <c r="C34" s="30"/>
      <c r="D34" s="25">
        <f>янв!D34+фев!D34+март!D34</f>
        <v>0</v>
      </c>
      <c r="E34" s="25">
        <f>янв!E34+фев!E34+март!E34</f>
        <v>676.0889999999999</v>
      </c>
      <c r="F34" s="25">
        <f t="shared" si="0"/>
        <v>676.0889999999999</v>
      </c>
      <c r="G34" s="54">
        <f>янв!G34+фев!G34+март!G34</f>
        <v>0</v>
      </c>
      <c r="H34" s="54">
        <f>янв!H34+фев!H34+март!H34</f>
        <v>619.143</v>
      </c>
      <c r="I34" s="26">
        <f t="shared" si="1"/>
        <v>619.143</v>
      </c>
      <c r="J34" s="27">
        <f t="shared" si="2"/>
        <v>0</v>
      </c>
      <c r="K34" s="27">
        <f t="shared" si="2"/>
        <v>0.9157714442920978</v>
      </c>
      <c r="L34" s="28">
        <f t="shared" si="2"/>
        <v>0.9157714442920978</v>
      </c>
      <c r="M34" s="55">
        <f>янв!M34+фев!M34+март!M34</f>
        <v>26047.410000000003</v>
      </c>
      <c r="N34" s="29">
        <f t="shared" si="3"/>
        <v>42.0701033525373</v>
      </c>
    </row>
    <row r="35" spans="1:14" ht="12.75">
      <c r="A35" s="31" t="s">
        <v>16</v>
      </c>
      <c r="B35" s="30"/>
      <c r="C35" s="30"/>
      <c r="D35" s="25">
        <f>янв!D35+фев!D35+март!D35</f>
        <v>0</v>
      </c>
      <c r="E35" s="25">
        <f>янв!E35+фев!E35+март!E35</f>
        <v>188.67600000000002</v>
      </c>
      <c r="F35" s="25">
        <f t="shared" si="0"/>
        <v>188.67600000000002</v>
      </c>
      <c r="G35" s="54">
        <f>янв!G35+фев!G35+март!G35</f>
        <v>0</v>
      </c>
      <c r="H35" s="54">
        <f>янв!H35+фев!H35+март!H35</f>
        <v>207.11200000000002</v>
      </c>
      <c r="I35" s="26">
        <f t="shared" si="1"/>
        <v>207.11200000000002</v>
      </c>
      <c r="J35" s="27">
        <f t="shared" si="2"/>
        <v>0</v>
      </c>
      <c r="K35" s="27">
        <f t="shared" si="2"/>
        <v>1.0977124806546672</v>
      </c>
      <c r="L35" s="28">
        <f t="shared" si="2"/>
        <v>1.0977124806546672</v>
      </c>
      <c r="M35" s="55">
        <f>янв!M35+фев!M35+март!M35</f>
        <v>7146.69</v>
      </c>
      <c r="N35" s="29">
        <f t="shared" si="3"/>
        <v>34.506402333037194</v>
      </c>
    </row>
    <row r="36" spans="1:14" ht="12.75">
      <c r="A36" s="31" t="s">
        <v>17</v>
      </c>
      <c r="B36" s="30"/>
      <c r="C36" s="30"/>
      <c r="D36" s="25">
        <f>янв!D36+фев!D36+март!D36</f>
        <v>0</v>
      </c>
      <c r="E36" s="25">
        <f>янв!E36+фев!E36+март!E36</f>
        <v>471.68999999999994</v>
      </c>
      <c r="F36" s="25">
        <f t="shared" si="0"/>
        <v>471.68999999999994</v>
      </c>
      <c r="G36" s="54">
        <f>янв!G36+фев!G36+март!G36</f>
        <v>0</v>
      </c>
      <c r="H36" s="54">
        <f>янв!H36+фев!H36+март!H36</f>
        <v>462.722</v>
      </c>
      <c r="I36" s="26">
        <f t="shared" si="1"/>
        <v>462.722</v>
      </c>
      <c r="J36" s="27">
        <f t="shared" si="2"/>
        <v>0</v>
      </c>
      <c r="K36" s="27">
        <f t="shared" si="2"/>
        <v>0.9809875129852235</v>
      </c>
      <c r="L36" s="28">
        <f t="shared" si="2"/>
        <v>0.9809875129852235</v>
      </c>
      <c r="M36" s="55">
        <f>янв!M36+фев!M36+март!M36</f>
        <v>21079.04</v>
      </c>
      <c r="N36" s="29">
        <f t="shared" si="3"/>
        <v>45.5544365731476</v>
      </c>
    </row>
    <row r="37" spans="1:14" ht="12.75">
      <c r="A37" s="31" t="s">
        <v>18</v>
      </c>
      <c r="B37" s="30"/>
      <c r="C37" s="30"/>
      <c r="D37" s="25">
        <f>янв!D37+фев!D37+март!D37</f>
        <v>0</v>
      </c>
      <c r="E37" s="25">
        <f>янв!E37+фев!E37+март!E37</f>
        <v>314.46000000000004</v>
      </c>
      <c r="F37" s="25">
        <f t="shared" si="0"/>
        <v>314.46000000000004</v>
      </c>
      <c r="G37" s="54">
        <f>янв!G37+фев!G37+март!G37</f>
        <v>0</v>
      </c>
      <c r="H37" s="54">
        <f>янв!H37+фев!H37+март!H37</f>
        <v>263.618</v>
      </c>
      <c r="I37" s="26">
        <f t="shared" si="1"/>
        <v>263.618</v>
      </c>
      <c r="J37" s="27">
        <f t="shared" si="2"/>
        <v>0</v>
      </c>
      <c r="K37" s="27">
        <f t="shared" si="2"/>
        <v>0.8383196590981363</v>
      </c>
      <c r="L37" s="28">
        <f t="shared" si="2"/>
        <v>0.8383196590981363</v>
      </c>
      <c r="M37" s="55">
        <f>янв!M37+фев!M37+март!M37</f>
        <v>22830.309999999998</v>
      </c>
      <c r="N37" s="29">
        <f t="shared" si="3"/>
        <v>86.6037599860404</v>
      </c>
    </row>
    <row r="38" spans="1:14" ht="12.75">
      <c r="A38" s="31" t="s">
        <v>19</v>
      </c>
      <c r="B38" s="30"/>
      <c r="C38" s="30"/>
      <c r="D38" s="25">
        <f>янв!D38+фев!D38+март!D38</f>
        <v>0</v>
      </c>
      <c r="E38" s="25">
        <f>янв!E38+фев!E38+март!E38</f>
        <v>172.95299999999997</v>
      </c>
      <c r="F38" s="25">
        <f t="shared" si="0"/>
        <v>172.95299999999997</v>
      </c>
      <c r="G38" s="54">
        <f>янв!G38+фев!G38+март!G38</f>
        <v>0</v>
      </c>
      <c r="H38" s="54">
        <f>янв!H38+фев!H38+март!H38</f>
        <v>152.86</v>
      </c>
      <c r="I38" s="26">
        <f t="shared" si="1"/>
        <v>152.86</v>
      </c>
      <c r="J38" s="27">
        <f t="shared" si="2"/>
        <v>0</v>
      </c>
      <c r="K38" s="27">
        <f t="shared" si="2"/>
        <v>0.8838239290443071</v>
      </c>
      <c r="L38" s="28">
        <f t="shared" si="2"/>
        <v>0.8838239290443071</v>
      </c>
      <c r="M38" s="55">
        <f>янв!M38+фев!M38+март!M38</f>
        <v>12561.460000000001</v>
      </c>
      <c r="N38" s="29">
        <f t="shared" si="3"/>
        <v>82.17623969645427</v>
      </c>
    </row>
    <row r="39" spans="1:14" ht="12.75">
      <c r="A39" s="31" t="s">
        <v>20</v>
      </c>
      <c r="B39" s="30"/>
      <c r="C39" s="30"/>
      <c r="D39" s="25">
        <f>янв!D39+фев!D39+март!D39</f>
        <v>0</v>
      </c>
      <c r="E39" s="25">
        <f>янв!E39+фев!E39+март!E39</f>
        <v>1572.3</v>
      </c>
      <c r="F39" s="25">
        <f t="shared" si="0"/>
        <v>1572.3</v>
      </c>
      <c r="G39" s="54">
        <f>янв!G39+фев!G39+март!G39</f>
        <v>0</v>
      </c>
      <c r="H39" s="54">
        <f>янв!H39+фев!H39+март!H39</f>
        <v>1423.62</v>
      </c>
      <c r="I39" s="26">
        <f t="shared" si="1"/>
        <v>1423.62</v>
      </c>
      <c r="J39" s="27">
        <f t="shared" si="2"/>
        <v>0</v>
      </c>
      <c r="K39" s="27">
        <f t="shared" si="2"/>
        <v>0.9054378935317687</v>
      </c>
      <c r="L39" s="28">
        <f t="shared" si="2"/>
        <v>0.9054378935317687</v>
      </c>
      <c r="M39" s="55">
        <f>янв!M39+фев!M39+март!M39</f>
        <v>120684.6</v>
      </c>
      <c r="N39" s="29">
        <f t="shared" si="3"/>
        <v>84.77304336831459</v>
      </c>
    </row>
    <row r="40" spans="1:14" ht="12.75">
      <c r="A40" s="31" t="s">
        <v>21</v>
      </c>
      <c r="B40" s="30"/>
      <c r="C40" s="30"/>
      <c r="D40" s="25">
        <f>янв!D40+фев!D40+март!D40</f>
        <v>0</v>
      </c>
      <c r="E40" s="25">
        <f>янв!E40+фев!E40+март!E40</f>
        <v>1572.3</v>
      </c>
      <c r="F40" s="25">
        <f t="shared" si="0"/>
        <v>1572.3</v>
      </c>
      <c r="G40" s="54">
        <f>янв!G40+фев!G40+март!G40</f>
        <v>0</v>
      </c>
      <c r="H40" s="54">
        <f>янв!H40+фев!H40+март!H40</f>
        <v>1577</v>
      </c>
      <c r="I40" s="26">
        <f t="shared" si="1"/>
        <v>1577</v>
      </c>
      <c r="J40" s="27">
        <f t="shared" si="2"/>
        <v>0</v>
      </c>
      <c r="K40" s="27">
        <f t="shared" si="2"/>
        <v>1.0029892514151244</v>
      </c>
      <c r="L40" s="28">
        <f t="shared" si="2"/>
        <v>1.0029892514151244</v>
      </c>
      <c r="M40" s="55">
        <f>янв!M40+фев!M40+март!M40</f>
        <v>63340.19</v>
      </c>
      <c r="N40" s="29">
        <f t="shared" si="3"/>
        <v>40.16499048826886</v>
      </c>
    </row>
    <row r="41" spans="1:14" ht="12.75">
      <c r="A41" s="31" t="s">
        <v>22</v>
      </c>
      <c r="B41" s="30"/>
      <c r="C41" s="30"/>
      <c r="D41" s="25">
        <f>янв!D41+фев!D41+март!D41</f>
        <v>0</v>
      </c>
      <c r="E41" s="25">
        <f>янв!E41+фев!E41+март!E41</f>
        <v>2201.2200000000003</v>
      </c>
      <c r="F41" s="25">
        <f t="shared" si="0"/>
        <v>2201.2200000000003</v>
      </c>
      <c r="G41" s="54">
        <f>янв!G41+фев!G41+март!G41</f>
        <v>0</v>
      </c>
      <c r="H41" s="54">
        <f>янв!H41+фев!H41+март!H41</f>
        <v>1652.6570000000002</v>
      </c>
      <c r="I41" s="26">
        <f t="shared" si="1"/>
        <v>1652.6570000000002</v>
      </c>
      <c r="J41" s="27">
        <f t="shared" si="2"/>
        <v>0</v>
      </c>
      <c r="K41" s="27">
        <f t="shared" si="2"/>
        <v>0.7507913793260101</v>
      </c>
      <c r="L41" s="28">
        <f t="shared" si="2"/>
        <v>0.7507913793260101</v>
      </c>
      <c r="M41" s="55">
        <f>янв!M41+фев!M41+март!M41</f>
        <v>45942.630000000005</v>
      </c>
      <c r="N41" s="29">
        <f t="shared" si="3"/>
        <v>27.79925296053567</v>
      </c>
    </row>
    <row r="42" spans="1:14" ht="12.75">
      <c r="A42" s="31" t="s">
        <v>23</v>
      </c>
      <c r="B42" s="30"/>
      <c r="C42" s="30"/>
      <c r="D42" s="25">
        <f>янв!D42+фев!D42+март!D42</f>
        <v>0</v>
      </c>
      <c r="E42" s="25">
        <f>янв!E42+фев!E42+март!E42</f>
        <v>3459.06</v>
      </c>
      <c r="F42" s="25">
        <f t="shared" si="0"/>
        <v>3459.06</v>
      </c>
      <c r="G42" s="54">
        <f>янв!G42+фев!G42+март!G42</f>
        <v>0</v>
      </c>
      <c r="H42" s="54">
        <f>янв!H42+фев!H42+март!H42</f>
        <v>3242.389</v>
      </c>
      <c r="I42" s="26">
        <f t="shared" si="1"/>
        <v>3242.389</v>
      </c>
      <c r="J42" s="27">
        <f t="shared" si="2"/>
        <v>0</v>
      </c>
      <c r="K42" s="27">
        <f t="shared" si="2"/>
        <v>0.9373613062508312</v>
      </c>
      <c r="L42" s="28">
        <f t="shared" si="2"/>
        <v>0.9373613062508312</v>
      </c>
      <c r="M42" s="55">
        <f>янв!M42+фев!M42+март!M42</f>
        <v>142862.15</v>
      </c>
      <c r="N42" s="29">
        <f t="shared" si="3"/>
        <v>44.06076815582584</v>
      </c>
    </row>
    <row r="43" spans="1:14" ht="12.75">
      <c r="A43" s="31" t="s">
        <v>24</v>
      </c>
      <c r="B43" s="30"/>
      <c r="C43" s="30"/>
      <c r="D43" s="25">
        <f>янв!D43+фев!D43+март!D43</f>
        <v>0</v>
      </c>
      <c r="E43" s="25">
        <f>янв!E43+фев!E43+март!E43</f>
        <v>786.15</v>
      </c>
      <c r="F43" s="25">
        <f t="shared" si="0"/>
        <v>786.15</v>
      </c>
      <c r="G43" s="54">
        <f>янв!G43+фев!G43+март!G43</f>
        <v>0</v>
      </c>
      <c r="H43" s="54">
        <f>янв!H43+фев!H43+март!H43</f>
        <v>786.65</v>
      </c>
      <c r="I43" s="26">
        <f t="shared" si="1"/>
        <v>786.65</v>
      </c>
      <c r="J43" s="27">
        <f t="shared" si="2"/>
        <v>0</v>
      </c>
      <c r="K43" s="27">
        <f t="shared" si="2"/>
        <v>1.0006360109393881</v>
      </c>
      <c r="L43" s="28">
        <f t="shared" si="2"/>
        <v>1.0006360109393881</v>
      </c>
      <c r="M43" s="55">
        <f>янв!M43+фев!M43+март!M43</f>
        <v>34566.59</v>
      </c>
      <c r="N43" s="29">
        <f t="shared" si="3"/>
        <v>43.94151147270069</v>
      </c>
    </row>
    <row r="44" spans="1:14" ht="12.75">
      <c r="A44" s="32" t="s">
        <v>25</v>
      </c>
      <c r="B44" s="30"/>
      <c r="C44" s="30"/>
      <c r="D44" s="25">
        <f>янв!D44+фев!D44+март!D44</f>
        <v>0</v>
      </c>
      <c r="E44" s="25">
        <f>янв!E44+фев!E44+март!E44</f>
        <v>1257.8400000000001</v>
      </c>
      <c r="F44" s="25">
        <f>D44+E44</f>
        <v>1257.8400000000001</v>
      </c>
      <c r="G44" s="54">
        <f>янв!G44+фев!G44+март!G44</f>
        <v>0</v>
      </c>
      <c r="H44" s="54">
        <f>янв!H44+фев!H44+март!H44</f>
        <v>1264.65</v>
      </c>
      <c r="I44" s="26">
        <f>G44+H44</f>
        <v>1264.65</v>
      </c>
      <c r="J44" s="27">
        <f t="shared" si="2"/>
        <v>0</v>
      </c>
      <c r="K44" s="27">
        <f t="shared" si="2"/>
        <v>1.0054140431215417</v>
      </c>
      <c r="L44" s="28">
        <f t="shared" si="2"/>
        <v>1.0054140431215417</v>
      </c>
      <c r="M44" s="55">
        <f>янв!M44+фев!M44+март!M44</f>
        <v>68331.65</v>
      </c>
      <c r="N44" s="29">
        <f>IF(I44&gt;0,M44/I44,0)</f>
        <v>54.03206420748823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39543.345</v>
      </c>
      <c r="F45" s="46">
        <f>D45+E45</f>
        <v>39543.345</v>
      </c>
      <c r="G45" s="56">
        <f>SUM(G22:G44)</f>
        <v>0</v>
      </c>
      <c r="H45" s="56">
        <f>SUM(H22:H44)</f>
        <v>35608.287000000004</v>
      </c>
      <c r="I45" s="47">
        <f>G45+H45</f>
        <v>35608.287000000004</v>
      </c>
      <c r="J45" s="59">
        <f>IF(G45&gt;0,G45/D45,0)</f>
        <v>0</v>
      </c>
      <c r="K45" s="59">
        <f>IF(E45&gt;0,H45/E45,0)</f>
        <v>0.9004874777285534</v>
      </c>
      <c r="L45" s="59">
        <f>IF(F45&gt;0,I45/F45,0)</f>
        <v>0.9004874777285534</v>
      </c>
      <c r="M45" s="57">
        <f>SUM(SUM(M22:M44))</f>
        <v>1765737.5599999998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0</v>
      </c>
      <c r="E47" s="35">
        <f t="shared" si="4"/>
        <v>1635.192</v>
      </c>
      <c r="F47" s="35">
        <f t="shared" si="4"/>
        <v>1635.192</v>
      </c>
      <c r="G47" s="35">
        <f t="shared" si="4"/>
        <v>0</v>
      </c>
      <c r="H47" s="35">
        <f t="shared" si="4"/>
        <v>1375.3200000000002</v>
      </c>
      <c r="I47" s="35">
        <f t="shared" si="4"/>
        <v>1375.3200000000002</v>
      </c>
      <c r="J47" s="61">
        <f>IF(G47=0,0,G47/D47)</f>
        <v>0</v>
      </c>
      <c r="K47" s="61">
        <f>IF(H47=0,0,H47/E47)</f>
        <v>0.8410755434224239</v>
      </c>
      <c r="L47" s="61">
        <f>IF(I47&gt;0,I47/F47,0)</f>
        <v>0.8410755434224239</v>
      </c>
      <c r="M47" s="58">
        <f>SUM(M22:M24)</f>
        <v>386424.81</v>
      </c>
      <c r="N47" s="36">
        <f>IF(M47=0,0,M47/I47)</f>
        <v>280.9708358781956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32.75390625" style="2" customWidth="1"/>
    <col min="2" max="2" width="13.87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94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14851</v>
      </c>
    </row>
    <row r="6" spans="1:2" ht="12.75">
      <c r="A6" s="6" t="s">
        <v>27</v>
      </c>
      <c r="B6" s="142">
        <f>апр!B6+май!B6+июнь!B6</f>
        <v>0</v>
      </c>
    </row>
    <row r="7" spans="1:2" ht="13.5" thickBot="1">
      <c r="A7" s="7" t="s">
        <v>29</v>
      </c>
      <c r="B7" s="144">
        <f>апр!B7+май!B7+июнь!B7</f>
        <v>14851</v>
      </c>
    </row>
    <row r="8" spans="1:6" ht="12.75">
      <c r="A8" s="8" t="s">
        <v>31</v>
      </c>
      <c r="B8" s="143">
        <f>апр!B8+май!B8+июнь!B8</f>
        <v>1791792.5599999998</v>
      </c>
      <c r="C8" s="174"/>
      <c r="D8" s="177"/>
      <c r="E8" s="173"/>
      <c r="F8" s="173"/>
    </row>
    <row r="9" spans="1:6" ht="12.75">
      <c r="A9" s="9" t="s">
        <v>32</v>
      </c>
      <c r="B9" s="130">
        <f>апр!B9+май!B9+июнь!B9</f>
        <v>1780503.9800000002</v>
      </c>
      <c r="C9" s="174"/>
      <c r="D9" s="177"/>
      <c r="E9" s="173"/>
      <c r="F9" s="173"/>
    </row>
    <row r="10" spans="1:6" ht="13.5" thickBot="1">
      <c r="A10" s="11" t="s">
        <v>33</v>
      </c>
      <c r="B10" s="131">
        <f>B8-B9</f>
        <v>11288.579999999609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120.65130698269476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1.1490600665018549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1.013335193204118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1.013335193204118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30"/>
      <c r="C22" s="30"/>
      <c r="D22" s="25">
        <f>апр!D22+май!D22+июнь!D22</f>
        <v>0</v>
      </c>
      <c r="E22" s="25">
        <f>апр!E22+май!E22+июнь!E22</f>
        <v>816.8050000000001</v>
      </c>
      <c r="F22" s="25">
        <f>D22+E22</f>
        <v>816.8050000000001</v>
      </c>
      <c r="G22" s="54">
        <f>апр!G22+май!G22+июнь!G22</f>
        <v>0</v>
      </c>
      <c r="H22" s="54">
        <f>апр!H22+май!H22+июнь!H22</f>
        <v>779.738</v>
      </c>
      <c r="I22" s="26">
        <f>G22+H22</f>
        <v>779.738</v>
      </c>
      <c r="J22" s="27">
        <f>IF(G22&gt;0,G22/D22,0)</f>
        <v>0</v>
      </c>
      <c r="K22" s="27">
        <f>IF(H22&gt;0,H22/E22,0)</f>
        <v>0.9546195236317113</v>
      </c>
      <c r="L22" s="28">
        <f>IF(I22&gt;0,I22/F22,0)</f>
        <v>0.9546195236317113</v>
      </c>
      <c r="M22" s="55">
        <f>апр!M22+май!M22+июнь!M22</f>
        <v>263926.26</v>
      </c>
      <c r="N22" s="29">
        <f>IF(I22&gt;0,M22/I22,0)</f>
        <v>338.48069479748324</v>
      </c>
    </row>
    <row r="23" spans="1:14" ht="12.75">
      <c r="A23" s="23" t="s">
        <v>7</v>
      </c>
      <c r="B23" s="30"/>
      <c r="C23" s="30"/>
      <c r="D23" s="25">
        <f>апр!D23+май!D23+июнь!D23</f>
        <v>0</v>
      </c>
      <c r="E23" s="25">
        <f>апр!E23+май!E23+июнь!E23</f>
        <v>356.424</v>
      </c>
      <c r="F23" s="25">
        <f aca="true" t="shared" si="0" ref="F23:F43">D23+E23</f>
        <v>356.424</v>
      </c>
      <c r="G23" s="54">
        <f>апр!G23+май!G23+июнь!G23</f>
        <v>0</v>
      </c>
      <c r="H23" s="54">
        <f>апр!H23+май!H23+июнь!H23</f>
        <v>425.749</v>
      </c>
      <c r="I23" s="26">
        <f aca="true" t="shared" si="1" ref="I23:I43">G23+H23</f>
        <v>425.749</v>
      </c>
      <c r="J23" s="27">
        <f aca="true" t="shared" si="2" ref="J23:L44">IF(D23&gt;0,G23/D23,0)</f>
        <v>0</v>
      </c>
      <c r="K23" s="27">
        <f t="shared" si="2"/>
        <v>1.194501492604314</v>
      </c>
      <c r="L23" s="28">
        <f t="shared" si="2"/>
        <v>1.194501492604314</v>
      </c>
      <c r="M23" s="55">
        <f>апр!M23+май!M23+июнь!M23</f>
        <v>79924.79999999999</v>
      </c>
      <c r="N23" s="29">
        <f aca="true" t="shared" si="3" ref="N23:N43">IF(I23&gt;0,M23/I23,0)</f>
        <v>187.72751081036006</v>
      </c>
    </row>
    <row r="24" spans="1:14" ht="12.75">
      <c r="A24" s="23" t="s">
        <v>97</v>
      </c>
      <c r="B24" s="30"/>
      <c r="C24" s="30"/>
      <c r="D24" s="25">
        <f>апр!D24+май!D24+июнь!D24</f>
        <v>0</v>
      </c>
      <c r="E24" s="25">
        <f>апр!E24+май!E24+июнь!E24</f>
        <v>371.27500000000003</v>
      </c>
      <c r="F24" s="25">
        <f>D24+E24</f>
        <v>371.27500000000003</v>
      </c>
      <c r="G24" s="54">
        <f>апр!G24+май!G24+июнь!G24</f>
        <v>0</v>
      </c>
      <c r="H24" s="54">
        <f>апр!H24+май!H24+июнь!H24</f>
        <v>390.798</v>
      </c>
      <c r="I24" s="26">
        <f>G24+H24</f>
        <v>390.798</v>
      </c>
      <c r="J24" s="27">
        <f>IF(D24&gt;0,G24/D24,0)</f>
        <v>0</v>
      </c>
      <c r="K24" s="27">
        <f>IF(E24&gt;0,H24/E24,0)</f>
        <v>1.0525836643997035</v>
      </c>
      <c r="L24" s="28">
        <f>IF(F24&gt;0,I24/F24,0)</f>
        <v>1.0525836643997035</v>
      </c>
      <c r="M24" s="55">
        <f>апр!M24+май!M24+июнь!M24</f>
        <v>73097.93</v>
      </c>
      <c r="N24" s="29">
        <f>IF(I24&gt;0,M24/I24,0)</f>
        <v>187.0478610433011</v>
      </c>
    </row>
    <row r="25" spans="1:14" ht="12.75">
      <c r="A25" s="31" t="s">
        <v>8</v>
      </c>
      <c r="B25" s="30"/>
      <c r="C25" s="30"/>
      <c r="D25" s="25">
        <f>апр!D25+май!D25+июнь!D25</f>
        <v>0</v>
      </c>
      <c r="E25" s="25">
        <f>апр!E25+май!E25+июнь!E25</f>
        <v>549.487</v>
      </c>
      <c r="F25" s="25">
        <f t="shared" si="0"/>
        <v>549.487</v>
      </c>
      <c r="G25" s="54">
        <f>апр!G25+май!G25+июнь!G25</f>
        <v>0</v>
      </c>
      <c r="H25" s="54">
        <f>апр!H25+май!H25+июнь!H25</f>
        <v>334.834</v>
      </c>
      <c r="I25" s="26">
        <f t="shared" si="1"/>
        <v>334.834</v>
      </c>
      <c r="J25" s="27">
        <f t="shared" si="2"/>
        <v>0</v>
      </c>
      <c r="K25" s="27">
        <f t="shared" si="2"/>
        <v>0.6093574552264204</v>
      </c>
      <c r="L25" s="28">
        <f t="shared" si="2"/>
        <v>0.6093574552264204</v>
      </c>
      <c r="M25" s="55">
        <f>апр!M25+май!M25+июнь!M25</f>
        <v>75731.16</v>
      </c>
      <c r="N25" s="29">
        <f t="shared" si="3"/>
        <v>226.17523907369025</v>
      </c>
    </row>
    <row r="26" spans="1:14" ht="12.75">
      <c r="A26" s="31" t="s">
        <v>35</v>
      </c>
      <c r="B26" s="30"/>
      <c r="C26" s="30"/>
      <c r="D26" s="25">
        <f>апр!D26+май!D26+июнь!D26</f>
        <v>0</v>
      </c>
      <c r="E26" s="25">
        <f>апр!E26+май!E26+июнь!E26</f>
        <v>311.87100000000004</v>
      </c>
      <c r="F26" s="25">
        <f t="shared" si="0"/>
        <v>311.87100000000004</v>
      </c>
      <c r="G26" s="54">
        <f>апр!G26+май!G26+июнь!G26</f>
        <v>0</v>
      </c>
      <c r="H26" s="54">
        <f>апр!H26+май!H26+июнь!H26</f>
        <v>312.85200000000003</v>
      </c>
      <c r="I26" s="26">
        <f t="shared" si="1"/>
        <v>312.85200000000003</v>
      </c>
      <c r="J26" s="27">
        <f t="shared" si="2"/>
        <v>0</v>
      </c>
      <c r="K26" s="27">
        <f t="shared" si="2"/>
        <v>1.0031455313254518</v>
      </c>
      <c r="L26" s="28">
        <f t="shared" si="2"/>
        <v>1.0031455313254518</v>
      </c>
      <c r="M26" s="55">
        <f>апр!M26+май!M26+июнь!M26</f>
        <v>107933.95000000001</v>
      </c>
      <c r="N26" s="29">
        <f t="shared" si="3"/>
        <v>345.00003196399575</v>
      </c>
    </row>
    <row r="27" spans="1:14" ht="12.75">
      <c r="A27" s="31" t="s">
        <v>36</v>
      </c>
      <c r="B27" s="30"/>
      <c r="C27" s="30"/>
      <c r="D27" s="25">
        <f>апр!D27+май!D27+июнь!D27</f>
        <v>0</v>
      </c>
      <c r="E27" s="25">
        <f>апр!E27+май!E27+июнь!E27</f>
        <v>163.361</v>
      </c>
      <c r="F27" s="25">
        <f t="shared" si="0"/>
        <v>163.361</v>
      </c>
      <c r="G27" s="54">
        <f>апр!G27+май!G27+июнь!G27</f>
        <v>0</v>
      </c>
      <c r="H27" s="54">
        <f>апр!H27+май!H27+июнь!H27</f>
        <v>155.86700000000002</v>
      </c>
      <c r="I27" s="26">
        <f t="shared" si="1"/>
        <v>155.86700000000002</v>
      </c>
      <c r="J27" s="27">
        <f t="shared" si="2"/>
        <v>0</v>
      </c>
      <c r="K27" s="27">
        <f t="shared" si="2"/>
        <v>0.9541261378174719</v>
      </c>
      <c r="L27" s="28">
        <f t="shared" si="2"/>
        <v>0.9541261378174719</v>
      </c>
      <c r="M27" s="55">
        <f>апр!M27+май!M27+июнь!M27</f>
        <v>20869.37</v>
      </c>
      <c r="N27" s="29">
        <f t="shared" si="3"/>
        <v>133.89216447355756</v>
      </c>
    </row>
    <row r="28" spans="1:14" ht="12.75">
      <c r="A28" s="32" t="s">
        <v>9</v>
      </c>
      <c r="B28" s="30"/>
      <c r="C28" s="30"/>
      <c r="D28" s="25">
        <f>апр!D28+май!D28+июнь!D28</f>
        <v>0</v>
      </c>
      <c r="E28" s="25">
        <f>апр!E28+май!E28+июнь!E28</f>
        <v>6682.950000000001</v>
      </c>
      <c r="F28" s="25">
        <f t="shared" si="0"/>
        <v>6682.950000000001</v>
      </c>
      <c r="G28" s="54">
        <f>апр!G28+май!G28+июнь!G28</f>
        <v>0</v>
      </c>
      <c r="H28" s="54">
        <f>апр!H28+май!H28+июнь!H28</f>
        <v>6787.746999999999</v>
      </c>
      <c r="I28" s="26">
        <f t="shared" si="1"/>
        <v>6787.746999999999</v>
      </c>
      <c r="J28" s="27">
        <f t="shared" si="2"/>
        <v>0</v>
      </c>
      <c r="K28" s="27">
        <f t="shared" si="2"/>
        <v>1.0156812485504154</v>
      </c>
      <c r="L28" s="28">
        <f t="shared" si="2"/>
        <v>1.0156812485504154</v>
      </c>
      <c r="M28" s="55">
        <f>апр!M28+май!M28+июнь!M28</f>
        <v>291227.45999999996</v>
      </c>
      <c r="N28" s="29">
        <f t="shared" si="3"/>
        <v>42.904878452305304</v>
      </c>
    </row>
    <row r="29" spans="1:14" ht="12.75">
      <c r="A29" s="31" t="s">
        <v>10</v>
      </c>
      <c r="B29" s="30"/>
      <c r="C29" s="30"/>
      <c r="D29" s="25">
        <f>апр!D29+май!D29+июнь!D29</f>
        <v>0</v>
      </c>
      <c r="E29" s="25">
        <f>апр!E29+май!E29+июнь!E29</f>
        <v>594.04</v>
      </c>
      <c r="F29" s="25">
        <f t="shared" si="0"/>
        <v>594.04</v>
      </c>
      <c r="G29" s="54">
        <f>апр!G29+май!G29+июнь!G29</f>
        <v>0</v>
      </c>
      <c r="H29" s="54">
        <f>апр!H29+май!H29+июнь!H29</f>
        <v>610</v>
      </c>
      <c r="I29" s="26">
        <f t="shared" si="1"/>
        <v>610</v>
      </c>
      <c r="J29" s="27">
        <f t="shared" si="2"/>
        <v>0</v>
      </c>
      <c r="K29" s="27">
        <f t="shared" si="2"/>
        <v>1.0268668776513368</v>
      </c>
      <c r="L29" s="28">
        <f t="shared" si="2"/>
        <v>1.0268668776513368</v>
      </c>
      <c r="M29" s="55">
        <f>апр!M29+май!M29+июнь!M29</f>
        <v>83500</v>
      </c>
      <c r="N29" s="29">
        <f t="shared" si="3"/>
        <v>136.88524590163934</v>
      </c>
    </row>
    <row r="30" spans="1:14" ht="12.75">
      <c r="A30" s="31" t="s">
        <v>11</v>
      </c>
      <c r="B30" s="30"/>
      <c r="C30" s="30"/>
      <c r="D30" s="25">
        <f>апр!D30+май!D30+июнь!D30</f>
        <v>0</v>
      </c>
      <c r="E30" s="25">
        <f>апр!E30+май!E30+июнь!E30</f>
        <v>163.361</v>
      </c>
      <c r="F30" s="25">
        <f t="shared" si="0"/>
        <v>163.361</v>
      </c>
      <c r="G30" s="54">
        <f>апр!G30+май!G30+июнь!G30</f>
        <v>0</v>
      </c>
      <c r="H30" s="54">
        <f>апр!H30+май!H30+июнь!H30</f>
        <v>178.53</v>
      </c>
      <c r="I30" s="26">
        <f t="shared" si="1"/>
        <v>178.53</v>
      </c>
      <c r="J30" s="27">
        <f t="shared" si="2"/>
        <v>0</v>
      </c>
      <c r="K30" s="27">
        <f t="shared" si="2"/>
        <v>1.0928556999528651</v>
      </c>
      <c r="L30" s="28">
        <f t="shared" si="2"/>
        <v>1.0928556999528651</v>
      </c>
      <c r="M30" s="55">
        <f>апр!M30+май!M30+июнь!M30</f>
        <v>28191.629999999997</v>
      </c>
      <c r="N30" s="29">
        <f t="shared" si="3"/>
        <v>157.90976306503106</v>
      </c>
    </row>
    <row r="31" spans="1:14" ht="12.75">
      <c r="A31" s="31" t="s">
        <v>12</v>
      </c>
      <c r="B31" s="30"/>
      <c r="C31" s="30"/>
      <c r="D31" s="25">
        <f>апр!D31+май!D31+июнь!D31</f>
        <v>0</v>
      </c>
      <c r="E31" s="25">
        <f>апр!E31+май!E31+июнь!E31</f>
        <v>89.106</v>
      </c>
      <c r="F31" s="25">
        <f t="shared" si="0"/>
        <v>89.106</v>
      </c>
      <c r="G31" s="54">
        <f>апр!G31+май!G31+июнь!G31</f>
        <v>0</v>
      </c>
      <c r="H31" s="54">
        <f>апр!H31+май!H31+июнь!H31</f>
        <v>89.918</v>
      </c>
      <c r="I31" s="26">
        <f t="shared" si="1"/>
        <v>89.918</v>
      </c>
      <c r="J31" s="27">
        <f t="shared" si="2"/>
        <v>0</v>
      </c>
      <c r="K31" s="27">
        <f t="shared" si="2"/>
        <v>1.009112742127354</v>
      </c>
      <c r="L31" s="28">
        <f t="shared" si="2"/>
        <v>1.009112742127354</v>
      </c>
      <c r="M31" s="55">
        <f>апр!M31+май!M31+июнь!M31</f>
        <v>32592.03</v>
      </c>
      <c r="N31" s="29">
        <f t="shared" si="3"/>
        <v>362.46391156386926</v>
      </c>
    </row>
    <row r="32" spans="1:14" ht="12.75">
      <c r="A32" s="31" t="s">
        <v>13</v>
      </c>
      <c r="B32" s="30"/>
      <c r="C32" s="30"/>
      <c r="D32" s="25">
        <f>апр!D32+май!D32+июнь!D32</f>
        <v>0</v>
      </c>
      <c r="E32" s="25">
        <f>апр!E32+май!E32+июнь!E32</f>
        <v>14851</v>
      </c>
      <c r="F32" s="25">
        <f t="shared" si="0"/>
        <v>14851</v>
      </c>
      <c r="G32" s="54">
        <f>апр!G32+май!G32+июнь!G32</f>
        <v>0</v>
      </c>
      <c r="H32" s="54">
        <f>апр!H32+май!H32+июнь!H32</f>
        <v>16135.6</v>
      </c>
      <c r="I32" s="26">
        <f t="shared" si="1"/>
        <v>16135.6</v>
      </c>
      <c r="J32" s="27">
        <f t="shared" si="2"/>
        <v>0</v>
      </c>
      <c r="K32" s="27">
        <f t="shared" si="2"/>
        <v>1.086499225641371</v>
      </c>
      <c r="L32" s="28">
        <f t="shared" si="2"/>
        <v>1.086499225641371</v>
      </c>
      <c r="M32" s="55">
        <f>апр!M32+май!M32+июнь!M32</f>
        <v>83905.17</v>
      </c>
      <c r="N32" s="29">
        <f t="shared" si="3"/>
        <v>5.200003098738193</v>
      </c>
    </row>
    <row r="33" spans="1:14" ht="12.75">
      <c r="A33" s="31" t="s">
        <v>14</v>
      </c>
      <c r="B33" s="30"/>
      <c r="C33" s="30"/>
      <c r="D33" s="25">
        <f>апр!D33+май!D33+июнь!D33</f>
        <v>0</v>
      </c>
      <c r="E33" s="25">
        <f>апр!E33+май!E33+июнь!E33</f>
        <v>430.67900000000003</v>
      </c>
      <c r="F33" s="25">
        <f t="shared" si="0"/>
        <v>430.67900000000003</v>
      </c>
      <c r="G33" s="54">
        <f>апр!G33+май!G33+июнь!G33</f>
        <v>0</v>
      </c>
      <c r="H33" s="54">
        <f>апр!H33+май!H33+июнь!H33</f>
        <v>404.5</v>
      </c>
      <c r="I33" s="26">
        <f t="shared" si="1"/>
        <v>404.5</v>
      </c>
      <c r="J33" s="27">
        <f t="shared" si="2"/>
        <v>0</v>
      </c>
      <c r="K33" s="27">
        <f t="shared" si="2"/>
        <v>0.9392145890558861</v>
      </c>
      <c r="L33" s="28">
        <f t="shared" si="2"/>
        <v>0.9392145890558861</v>
      </c>
      <c r="M33" s="55">
        <f>апр!M33+май!M33+июнь!M33</f>
        <v>13099.5</v>
      </c>
      <c r="N33" s="29">
        <f t="shared" si="3"/>
        <v>32.38442521631644</v>
      </c>
    </row>
    <row r="34" spans="1:14" ht="12.75">
      <c r="A34" s="31" t="s">
        <v>15</v>
      </c>
      <c r="B34" s="30"/>
      <c r="C34" s="30"/>
      <c r="D34" s="25">
        <f>апр!D34+май!D34+июнь!D34</f>
        <v>0</v>
      </c>
      <c r="E34" s="25">
        <f>апр!E34+май!E34+июнь!E34</f>
        <v>638.593</v>
      </c>
      <c r="F34" s="25">
        <f t="shared" si="0"/>
        <v>638.593</v>
      </c>
      <c r="G34" s="54">
        <f>апр!G34+май!G34+июнь!G34</f>
        <v>0</v>
      </c>
      <c r="H34" s="54">
        <f>апр!H34+май!H34+июнь!H34</f>
        <v>628.684</v>
      </c>
      <c r="I34" s="26">
        <f t="shared" si="1"/>
        <v>628.684</v>
      </c>
      <c r="J34" s="27">
        <f t="shared" si="2"/>
        <v>0</v>
      </c>
      <c r="K34" s="27">
        <f t="shared" si="2"/>
        <v>0.9844830745091161</v>
      </c>
      <c r="L34" s="28">
        <f t="shared" si="2"/>
        <v>0.9844830745091161</v>
      </c>
      <c r="M34" s="55">
        <f>апр!M34+май!M34+июнь!M34</f>
        <v>30070.63</v>
      </c>
      <c r="N34" s="29">
        <f t="shared" si="3"/>
        <v>47.83107252610215</v>
      </c>
    </row>
    <row r="35" spans="1:14" ht="12.75">
      <c r="A35" s="31" t="s">
        <v>16</v>
      </c>
      <c r="B35" s="30"/>
      <c r="C35" s="30"/>
      <c r="D35" s="25">
        <f>апр!D35+май!D35+июнь!D35</f>
        <v>0</v>
      </c>
      <c r="E35" s="25">
        <f>апр!E35+май!E35+июнь!E35</f>
        <v>178.212</v>
      </c>
      <c r="F35" s="25">
        <f t="shared" si="0"/>
        <v>178.212</v>
      </c>
      <c r="G35" s="54">
        <f>апр!G35+май!G35+июнь!G35</f>
        <v>0</v>
      </c>
      <c r="H35" s="54">
        <f>апр!H35+май!H35+июнь!H35</f>
        <v>144.83999999999997</v>
      </c>
      <c r="I35" s="26">
        <f t="shared" si="1"/>
        <v>144.83999999999997</v>
      </c>
      <c r="J35" s="27">
        <f t="shared" si="2"/>
        <v>0</v>
      </c>
      <c r="K35" s="27">
        <f t="shared" si="2"/>
        <v>0.8127398828361726</v>
      </c>
      <c r="L35" s="28">
        <f t="shared" si="2"/>
        <v>0.8127398828361726</v>
      </c>
      <c r="M35" s="55">
        <f>апр!M35+май!M35+июнь!M35</f>
        <v>5595.1900000000005</v>
      </c>
      <c r="N35" s="29">
        <f t="shared" si="3"/>
        <v>38.63014360673848</v>
      </c>
    </row>
    <row r="36" spans="1:14" ht="12.75">
      <c r="A36" s="31" t="s">
        <v>17</v>
      </c>
      <c r="B36" s="30"/>
      <c r="C36" s="30"/>
      <c r="D36" s="25">
        <f>апр!D36+май!D36+июнь!D36</f>
        <v>0</v>
      </c>
      <c r="E36" s="25">
        <f>апр!E36+май!E36+июнь!E36</f>
        <v>445.53</v>
      </c>
      <c r="F36" s="25">
        <f t="shared" si="0"/>
        <v>445.53</v>
      </c>
      <c r="G36" s="54">
        <f>апр!G36+май!G36+июнь!G36</f>
        <v>0</v>
      </c>
      <c r="H36" s="54">
        <f>апр!H36+май!H36+июнь!H36</f>
        <v>440.73400000000004</v>
      </c>
      <c r="I36" s="26">
        <f t="shared" si="1"/>
        <v>440.73400000000004</v>
      </c>
      <c r="J36" s="27">
        <f t="shared" si="2"/>
        <v>0</v>
      </c>
      <c r="K36" s="27">
        <f t="shared" si="2"/>
        <v>0.9892352927973427</v>
      </c>
      <c r="L36" s="28">
        <f t="shared" si="2"/>
        <v>0.9892352927973427</v>
      </c>
      <c r="M36" s="55">
        <f>апр!M36+май!M36+июнь!M36</f>
        <v>23683.87</v>
      </c>
      <c r="N36" s="29">
        <f t="shared" si="3"/>
        <v>53.73733362980845</v>
      </c>
    </row>
    <row r="37" spans="1:14" ht="12.75">
      <c r="A37" s="31" t="s">
        <v>18</v>
      </c>
      <c r="B37" s="30"/>
      <c r="C37" s="30"/>
      <c r="D37" s="25">
        <f>апр!D37+май!D37+июнь!D37</f>
        <v>0</v>
      </c>
      <c r="E37" s="25">
        <f>апр!E37+май!E37+июнь!E37</f>
        <v>297.02</v>
      </c>
      <c r="F37" s="25">
        <f t="shared" si="0"/>
        <v>297.02</v>
      </c>
      <c r="G37" s="54">
        <f>апр!G37+май!G37+июнь!G37</f>
        <v>0</v>
      </c>
      <c r="H37" s="54">
        <f>апр!H37+май!H37+июнь!H37</f>
        <v>266.79200000000003</v>
      </c>
      <c r="I37" s="26">
        <f t="shared" si="1"/>
        <v>266.79200000000003</v>
      </c>
      <c r="J37" s="27">
        <f t="shared" si="2"/>
        <v>0</v>
      </c>
      <c r="K37" s="27">
        <f t="shared" si="2"/>
        <v>0.8982290754831326</v>
      </c>
      <c r="L37" s="28">
        <f t="shared" si="2"/>
        <v>0.8982290754831326</v>
      </c>
      <c r="M37" s="55">
        <f>апр!M37+май!M37+июнь!M37</f>
        <v>23111.16</v>
      </c>
      <c r="N37" s="29">
        <f t="shared" si="3"/>
        <v>86.62613571621337</v>
      </c>
    </row>
    <row r="38" spans="1:14" ht="12.75">
      <c r="A38" s="31" t="s">
        <v>19</v>
      </c>
      <c r="B38" s="30"/>
      <c r="C38" s="30"/>
      <c r="D38" s="25">
        <f>апр!D38+май!D38+июнь!D38</f>
        <v>0</v>
      </c>
      <c r="E38" s="25">
        <f>апр!E38+май!E38+июнь!E38</f>
        <v>163.361</v>
      </c>
      <c r="F38" s="25">
        <f t="shared" si="0"/>
        <v>163.361</v>
      </c>
      <c r="G38" s="54">
        <f>апр!G38+май!G38+июнь!G38</f>
        <v>0</v>
      </c>
      <c r="H38" s="54">
        <f>апр!H38+май!H38+июнь!H38</f>
        <v>158.20999999999998</v>
      </c>
      <c r="I38" s="26">
        <f t="shared" si="1"/>
        <v>158.20999999999998</v>
      </c>
      <c r="J38" s="27">
        <f t="shared" si="2"/>
        <v>0</v>
      </c>
      <c r="K38" s="27">
        <f t="shared" si="2"/>
        <v>0.96846860633811</v>
      </c>
      <c r="L38" s="28">
        <f t="shared" si="2"/>
        <v>0.96846860633811</v>
      </c>
      <c r="M38" s="55">
        <f>апр!M38+май!M38+июнь!M38</f>
        <v>15499.240000000002</v>
      </c>
      <c r="N38" s="29">
        <f t="shared" si="3"/>
        <v>97.96624739270592</v>
      </c>
    </row>
    <row r="39" spans="1:14" ht="12.75">
      <c r="A39" s="31" t="s">
        <v>20</v>
      </c>
      <c r="B39" s="30"/>
      <c r="C39" s="30"/>
      <c r="D39" s="25">
        <f>апр!D39+май!D39+июнь!D39</f>
        <v>0</v>
      </c>
      <c r="E39" s="25">
        <f>апр!E39+май!E39+июнь!E39</f>
        <v>1485.1000000000001</v>
      </c>
      <c r="F39" s="25">
        <f t="shared" si="0"/>
        <v>1485.1000000000001</v>
      </c>
      <c r="G39" s="54">
        <f>апр!G39+май!G39+июнь!G39</f>
        <v>0</v>
      </c>
      <c r="H39" s="54">
        <f>апр!H39+май!H39+июнь!H39</f>
        <v>1465.56</v>
      </c>
      <c r="I39" s="26">
        <f t="shared" si="1"/>
        <v>1465.56</v>
      </c>
      <c r="J39" s="27">
        <f t="shared" si="2"/>
        <v>0</v>
      </c>
      <c r="K39" s="27">
        <f t="shared" si="2"/>
        <v>0.9868426368594706</v>
      </c>
      <c r="L39" s="28">
        <f t="shared" si="2"/>
        <v>0.9868426368594706</v>
      </c>
      <c r="M39" s="55">
        <f>апр!M39+май!M39+июнь!M39</f>
        <v>129528.65</v>
      </c>
      <c r="N39" s="29">
        <f t="shared" si="3"/>
        <v>88.38167662872895</v>
      </c>
    </row>
    <row r="40" spans="1:14" ht="12.75">
      <c r="A40" s="31" t="s">
        <v>21</v>
      </c>
      <c r="B40" s="30"/>
      <c r="C40" s="30"/>
      <c r="D40" s="25">
        <f>апр!D40+май!D40+июнь!D40</f>
        <v>0</v>
      </c>
      <c r="E40" s="25">
        <f>апр!E40+май!E40+июнь!E40</f>
        <v>1485.1000000000001</v>
      </c>
      <c r="F40" s="25">
        <f t="shared" si="0"/>
        <v>1485.1000000000001</v>
      </c>
      <c r="G40" s="54">
        <f>апр!G40+май!G40+июнь!G40</f>
        <v>0</v>
      </c>
      <c r="H40" s="54">
        <f>апр!H40+май!H40+июнь!H40</f>
        <v>1498</v>
      </c>
      <c r="I40" s="26">
        <f t="shared" si="1"/>
        <v>1498</v>
      </c>
      <c r="J40" s="27">
        <f t="shared" si="2"/>
        <v>0</v>
      </c>
      <c r="K40" s="27">
        <f t="shared" si="2"/>
        <v>1.0086862837519357</v>
      </c>
      <c r="L40" s="28">
        <f t="shared" si="2"/>
        <v>1.0086862837519357</v>
      </c>
      <c r="M40" s="55">
        <f>апр!M40+май!M40+июнь!M40</f>
        <v>63658.42</v>
      </c>
      <c r="N40" s="29">
        <f t="shared" si="3"/>
        <v>42.49560747663551</v>
      </c>
    </row>
    <row r="41" spans="1:14" ht="12.75">
      <c r="A41" s="31" t="s">
        <v>22</v>
      </c>
      <c r="B41" s="30"/>
      <c r="C41" s="30"/>
      <c r="D41" s="25">
        <f>апр!D41+май!D41+июнь!D41</f>
        <v>0</v>
      </c>
      <c r="E41" s="25">
        <f>апр!E41+май!E41+июнь!E41</f>
        <v>2079.1400000000003</v>
      </c>
      <c r="F41" s="25">
        <f t="shared" si="0"/>
        <v>2079.1400000000003</v>
      </c>
      <c r="G41" s="54">
        <f>апр!G41+май!G41+июнь!G41</f>
        <v>0</v>
      </c>
      <c r="H41" s="54">
        <f>апр!H41+май!H41+июнь!H41</f>
        <v>1583.6070000000002</v>
      </c>
      <c r="I41" s="26">
        <f t="shared" si="1"/>
        <v>1583.6070000000002</v>
      </c>
      <c r="J41" s="27">
        <f t="shared" si="2"/>
        <v>0</v>
      </c>
      <c r="K41" s="27">
        <f t="shared" si="2"/>
        <v>0.761664438181171</v>
      </c>
      <c r="L41" s="28">
        <f t="shared" si="2"/>
        <v>0.761664438181171</v>
      </c>
      <c r="M41" s="55">
        <f>апр!M41+май!M41+июнь!M41</f>
        <v>81966.78</v>
      </c>
      <c r="N41" s="29">
        <f t="shared" si="3"/>
        <v>51.75954640261125</v>
      </c>
    </row>
    <row r="42" spans="1:14" ht="12.75">
      <c r="A42" s="31" t="s">
        <v>23</v>
      </c>
      <c r="B42" s="30"/>
      <c r="C42" s="30"/>
      <c r="D42" s="25">
        <f>апр!D42+май!D42+июнь!D42</f>
        <v>0</v>
      </c>
      <c r="E42" s="25">
        <f>апр!E42+май!E42+июнь!E42</f>
        <v>3267.2200000000003</v>
      </c>
      <c r="F42" s="25">
        <f t="shared" si="0"/>
        <v>3267.2200000000003</v>
      </c>
      <c r="G42" s="54">
        <f>апр!G42+май!G42+июнь!G42</f>
        <v>0</v>
      </c>
      <c r="H42" s="54">
        <f>апр!H42+май!H42+июнь!H42</f>
        <v>3114.378</v>
      </c>
      <c r="I42" s="26">
        <f t="shared" si="1"/>
        <v>3114.378</v>
      </c>
      <c r="J42" s="27">
        <f t="shared" si="2"/>
        <v>0</v>
      </c>
      <c r="K42" s="27">
        <f t="shared" si="2"/>
        <v>0.9532195566873366</v>
      </c>
      <c r="L42" s="28">
        <f t="shared" si="2"/>
        <v>0.9532195566873366</v>
      </c>
      <c r="M42" s="55">
        <f>апр!M42+май!M42+июнь!M42</f>
        <v>159710.58000000002</v>
      </c>
      <c r="N42" s="29">
        <f t="shared" si="3"/>
        <v>51.28169412961433</v>
      </c>
    </row>
    <row r="43" spans="1:14" ht="12.75">
      <c r="A43" s="31" t="s">
        <v>24</v>
      </c>
      <c r="B43" s="30"/>
      <c r="C43" s="30"/>
      <c r="D43" s="25">
        <f>апр!D43+май!D43+июнь!D43</f>
        <v>0</v>
      </c>
      <c r="E43" s="25">
        <f>апр!E43+май!E43+июнь!E43</f>
        <v>742.5500000000001</v>
      </c>
      <c r="F43" s="25">
        <f t="shared" si="0"/>
        <v>742.5500000000001</v>
      </c>
      <c r="G43" s="54">
        <f>апр!G43+май!G43+июнь!G43</f>
        <v>0</v>
      </c>
      <c r="H43" s="54">
        <f>апр!H43+май!H43+июнь!H43</f>
        <v>744.6500000000001</v>
      </c>
      <c r="I43" s="26">
        <f t="shared" si="1"/>
        <v>744.6500000000001</v>
      </c>
      <c r="J43" s="27">
        <f t="shared" si="2"/>
        <v>0</v>
      </c>
      <c r="K43" s="27">
        <f t="shared" si="2"/>
        <v>1.0028280923843513</v>
      </c>
      <c r="L43" s="28">
        <f t="shared" si="2"/>
        <v>1.0028280923843513</v>
      </c>
      <c r="M43" s="55">
        <f>апр!M43+май!M43+июнь!M43</f>
        <v>32019.949999999997</v>
      </c>
      <c r="N43" s="29">
        <f t="shared" si="3"/>
        <v>42.99999999999999</v>
      </c>
    </row>
    <row r="44" spans="1:14" ht="12.75">
      <c r="A44" s="32" t="s">
        <v>25</v>
      </c>
      <c r="B44" s="30"/>
      <c r="C44" s="30"/>
      <c r="D44" s="25">
        <f>апр!D44+май!D44+июнь!D44</f>
        <v>0</v>
      </c>
      <c r="E44" s="25">
        <f>апр!E44+май!E44+июнь!E44</f>
        <v>1188.08</v>
      </c>
      <c r="F44" s="25">
        <f>D44+E44</f>
        <v>1188.08</v>
      </c>
      <c r="G44" s="54">
        <f>апр!G44+май!G44+июнь!G44</f>
        <v>0</v>
      </c>
      <c r="H44" s="54">
        <f>апр!H44+май!H44+июнь!H44</f>
        <v>1196.75</v>
      </c>
      <c r="I44" s="26">
        <f>G44+H44</f>
        <v>1196.75</v>
      </c>
      <c r="J44" s="27">
        <f t="shared" si="2"/>
        <v>0</v>
      </c>
      <c r="K44" s="27">
        <f t="shared" si="2"/>
        <v>1.0072974883846206</v>
      </c>
      <c r="L44" s="28">
        <f t="shared" si="2"/>
        <v>1.0072974883846206</v>
      </c>
      <c r="M44" s="55">
        <f>апр!M44+май!M44+июнь!M44</f>
        <v>61660.25</v>
      </c>
      <c r="N44" s="29">
        <f>IF(I44&gt;0,M44/I44,0)</f>
        <v>51.523083350741594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37350.265</v>
      </c>
      <c r="F45" s="46">
        <f>D45+E45</f>
        <v>37350.265</v>
      </c>
      <c r="G45" s="54">
        <f>апр!G45+май!G45+июнь!G45</f>
        <v>0</v>
      </c>
      <c r="H45" s="54">
        <f>апр!H45+май!H45+июнь!H45</f>
        <v>37848.338</v>
      </c>
      <c r="I45" s="47">
        <f>G45+H45</f>
        <v>37848.338</v>
      </c>
      <c r="J45" s="59">
        <f>IF(G45&gt;0,G45/D45,0)</f>
        <v>0</v>
      </c>
      <c r="K45" s="59">
        <f>IF(E45&gt;0,H45/E45,0)</f>
        <v>1.013335193204118</v>
      </c>
      <c r="L45" s="59">
        <f>IF(F45&gt;0,I45/F45,0)</f>
        <v>1.013335193204118</v>
      </c>
      <c r="M45" s="57">
        <f>SUM(SUM(M22:M44))</f>
        <v>1780503.9799999997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0</v>
      </c>
      <c r="E47" s="35">
        <f t="shared" si="4"/>
        <v>1544.5040000000001</v>
      </c>
      <c r="F47" s="35">
        <f t="shared" si="4"/>
        <v>1544.5040000000001</v>
      </c>
      <c r="G47" s="35">
        <f t="shared" si="4"/>
        <v>0</v>
      </c>
      <c r="H47" s="35">
        <f t="shared" si="4"/>
        <v>1596.285</v>
      </c>
      <c r="I47" s="35">
        <f t="shared" si="4"/>
        <v>1596.285</v>
      </c>
      <c r="J47" s="61">
        <f>IF(G47=0,0,G47/D47)</f>
        <v>0</v>
      </c>
      <c r="K47" s="61">
        <f>IF(H47=0,0,H47/E47)</f>
        <v>1.0335259733869255</v>
      </c>
      <c r="L47" s="61">
        <f>IF(I47&gt;0,I47/F47,0)</f>
        <v>1.0335259733869255</v>
      </c>
      <c r="M47" s="58">
        <f>SUM(M22:M24)</f>
        <v>416948.99</v>
      </c>
      <c r="N47" s="36">
        <f>IF(M47=0,0,M47/I47)</f>
        <v>261.19959155163394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44.125" style="2" customWidth="1"/>
    <col min="2" max="2" width="13.875" style="2" customWidth="1"/>
    <col min="3" max="3" width="12.125" style="2" customWidth="1"/>
    <col min="4" max="11" width="11.25390625" style="2" customWidth="1"/>
    <col min="12" max="12" width="12.25390625" style="2" customWidth="1"/>
    <col min="13" max="13" width="14.25390625" style="2" customWidth="1"/>
    <col min="14" max="14" width="12.75390625" style="2" customWidth="1"/>
    <col min="15" max="15" width="10.375" style="2" customWidth="1"/>
    <col min="16" max="16384" width="9.125" style="2" customWidth="1"/>
  </cols>
  <sheetData>
    <row r="1" spans="1:14" ht="18">
      <c r="A1" s="161" t="s">
        <v>93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30574</v>
      </c>
    </row>
    <row r="6" spans="1:2" ht="12.75">
      <c r="A6" s="6" t="s">
        <v>27</v>
      </c>
      <c r="B6" s="142">
        <f>SUM(янв:июнь!B6)</f>
        <v>0</v>
      </c>
    </row>
    <row r="7" spans="1:2" ht="13.5" thickBot="1">
      <c r="A7" s="7" t="s">
        <v>29</v>
      </c>
      <c r="B7" s="144">
        <f>SUM(янв:июнь!B7)</f>
        <v>30574</v>
      </c>
    </row>
    <row r="8" spans="1:6" ht="12.75">
      <c r="A8" s="8" t="s">
        <v>31</v>
      </c>
      <c r="B8" s="143">
        <f>SUM(янв:июнь!B8)</f>
        <v>3568436.34</v>
      </c>
      <c r="C8" s="174"/>
      <c r="D8" s="177"/>
      <c r="E8" s="173"/>
      <c r="F8" s="173"/>
    </row>
    <row r="9" spans="1:6" ht="12.75">
      <c r="A9" s="9" t="s">
        <v>32</v>
      </c>
      <c r="B9" s="130">
        <f>SUM(янв:июнь!B9)</f>
        <v>3546241.54</v>
      </c>
      <c r="C9" s="174"/>
      <c r="D9" s="177"/>
      <c r="E9" s="173"/>
      <c r="F9" s="173"/>
    </row>
    <row r="10" spans="1:6" ht="13.5" thickBot="1">
      <c r="A10" s="11" t="s">
        <v>33</v>
      </c>
      <c r="B10" s="131">
        <f>B8-B9</f>
        <v>22194.799999999814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15" ht="12.75">
      <c r="A12" s="3" t="s">
        <v>34</v>
      </c>
      <c r="B12" s="13">
        <v>105</v>
      </c>
      <c r="C12" s="12"/>
      <c r="J12" s="156"/>
      <c r="K12" s="156"/>
      <c r="L12" s="156"/>
      <c r="M12" s="156"/>
      <c r="N12" s="156"/>
      <c r="O12" s="156"/>
    </row>
    <row r="13" spans="1:15" ht="12.75" customHeight="1">
      <c r="A13" s="3" t="s">
        <v>2</v>
      </c>
      <c r="B13" s="132">
        <f>IF(M45&gt;0,B8/B5,0)</f>
        <v>116.71473605023876</v>
      </c>
      <c r="C13" s="12"/>
      <c r="J13" s="156"/>
      <c r="K13" s="156"/>
      <c r="L13" s="166" t="s">
        <v>49</v>
      </c>
      <c r="M13" s="166"/>
      <c r="N13" s="166"/>
      <c r="O13" s="156"/>
    </row>
    <row r="14" spans="1:15" ht="12.75" customHeight="1">
      <c r="A14" s="14" t="s">
        <v>3</v>
      </c>
      <c r="B14" s="15">
        <f>B13/B12</f>
        <v>1.1115689147641785</v>
      </c>
      <c r="E14" s="42"/>
      <c r="J14" s="156"/>
      <c r="K14" s="156"/>
      <c r="L14" s="167" t="s">
        <v>50</v>
      </c>
      <c r="M14" s="167"/>
      <c r="N14" s="41">
        <v>2</v>
      </c>
      <c r="O14" s="156"/>
    </row>
    <row r="15" spans="1:15" ht="12.75" customHeight="1">
      <c r="A15" s="172" t="s">
        <v>41</v>
      </c>
      <c r="B15" s="172"/>
      <c r="C15" s="12"/>
      <c r="E15" s="43"/>
      <c r="J15" s="156"/>
      <c r="K15" s="156"/>
      <c r="L15" s="167" t="s">
        <v>53</v>
      </c>
      <c r="M15" s="167"/>
      <c r="N15" s="41">
        <v>1.25</v>
      </c>
      <c r="O15" s="156"/>
    </row>
    <row r="16" spans="1:15" ht="12.75" customHeight="1">
      <c r="A16" s="3" t="s">
        <v>42</v>
      </c>
      <c r="B16" s="16">
        <f>J45</f>
        <v>0</v>
      </c>
      <c r="C16" s="12"/>
      <c r="J16" s="156"/>
      <c r="K16" s="156"/>
      <c r="L16" s="167" t="s">
        <v>52</v>
      </c>
      <c r="M16" s="167"/>
      <c r="N16" s="41">
        <v>2.63</v>
      </c>
      <c r="O16" s="156"/>
    </row>
    <row r="17" spans="1:15" ht="13.5" customHeight="1" thickBot="1">
      <c r="A17" s="3" t="s">
        <v>43</v>
      </c>
      <c r="B17" s="17">
        <f>K45</f>
        <v>0.9553020725649375</v>
      </c>
      <c r="C17" s="12"/>
      <c r="J17" s="156"/>
      <c r="K17" s="156"/>
      <c r="L17" s="167" t="s">
        <v>51</v>
      </c>
      <c r="M17" s="167"/>
      <c r="N17" s="41">
        <v>8.33</v>
      </c>
      <c r="O17" s="156"/>
    </row>
    <row r="18" spans="1:3" ht="18.75" thickBot="1">
      <c r="A18" s="18" t="s">
        <v>44</v>
      </c>
      <c r="B18" s="19">
        <f>L45</f>
        <v>0.9553020725649375</v>
      </c>
      <c r="C18" s="12"/>
    </row>
    <row r="19" spans="1:14" ht="20.25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12.75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 hidden="1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30"/>
      <c r="C22" s="30"/>
      <c r="D22" s="25">
        <f>'1 кв'!D22+'2 кв'!D22</f>
        <v>0</v>
      </c>
      <c r="E22" s="25">
        <f>'1 кв'!E22+'2 кв'!E22</f>
        <v>1681.5700000000002</v>
      </c>
      <c r="F22" s="25">
        <f>D22+E22</f>
        <v>1681.5700000000002</v>
      </c>
      <c r="G22" s="54">
        <f>'1 кв'!G22+'2 кв'!G22</f>
        <v>0</v>
      </c>
      <c r="H22" s="54">
        <f>'1 кв'!H22+'2 кв'!H22</f>
        <v>1550.045</v>
      </c>
      <c r="I22" s="26">
        <f>G22+H22</f>
        <v>1550.045</v>
      </c>
      <c r="J22" s="27">
        <f>IF(G22&gt;0,G22/D22,0)</f>
        <v>0</v>
      </c>
      <c r="K22" s="27">
        <f>IF(H22&gt;0,H22/E22,0)</f>
        <v>0.9217844038606777</v>
      </c>
      <c r="L22" s="28">
        <f>IF(I22&gt;0,I22/F22,0)</f>
        <v>0.9217844038606777</v>
      </c>
      <c r="M22" s="55">
        <f>'1 кв'!M22+'2 кв'!M22</f>
        <v>533831.1000000001</v>
      </c>
      <c r="N22" s="29">
        <f>IF(I22&gt;0,M22/I22,0)</f>
        <v>344.3971626630195</v>
      </c>
    </row>
    <row r="23" spans="1:14" ht="12.75">
      <c r="A23" s="23" t="s">
        <v>7</v>
      </c>
      <c r="B23" s="30"/>
      <c r="C23" s="30"/>
      <c r="D23" s="25">
        <f>'1 кв'!D23+'2 кв'!D23</f>
        <v>0</v>
      </c>
      <c r="E23" s="25">
        <f>'1 кв'!E23+'2 кв'!E23</f>
        <v>733.7760000000001</v>
      </c>
      <c r="F23" s="25">
        <f aca="true" t="shared" si="0" ref="F23:F43">D23+E23</f>
        <v>733.7760000000001</v>
      </c>
      <c r="G23" s="54">
        <f>'1 кв'!G23+'2 кв'!G23</f>
        <v>0</v>
      </c>
      <c r="H23" s="54">
        <f>'1 кв'!H23+'2 кв'!H23</f>
        <v>750.139</v>
      </c>
      <c r="I23" s="26">
        <f aca="true" t="shared" si="1" ref="I23:I43">G23+H23</f>
        <v>750.139</v>
      </c>
      <c r="J23" s="27">
        <f aca="true" t="shared" si="2" ref="J23:L44">IF(D23&gt;0,G23/D23,0)</f>
        <v>0</v>
      </c>
      <c r="K23" s="27">
        <f t="shared" si="2"/>
        <v>1.02229972089575</v>
      </c>
      <c r="L23" s="28">
        <f t="shared" si="2"/>
        <v>1.02229972089575</v>
      </c>
      <c r="M23" s="55">
        <f>'1 кв'!M23+'2 кв'!M23</f>
        <v>143731.83999999997</v>
      </c>
      <c r="N23" s="29">
        <f aca="true" t="shared" si="3" ref="N23:N43">IF(I23&gt;0,M23/I23,0)</f>
        <v>191.60694218004926</v>
      </c>
    </row>
    <row r="24" spans="1:14" ht="12.75">
      <c r="A24" s="23" t="s">
        <v>97</v>
      </c>
      <c r="B24" s="30"/>
      <c r="C24" s="30"/>
      <c r="D24" s="25">
        <f>'1 кв'!D24+'2 кв'!D24</f>
        <v>0</v>
      </c>
      <c r="E24" s="25">
        <f>'1 кв'!E24+'2 кв'!E24</f>
        <v>764.35</v>
      </c>
      <c r="F24" s="25">
        <f>D24+E24</f>
        <v>764.35</v>
      </c>
      <c r="G24" s="54">
        <f>'1 кв'!G24+'2 кв'!G24</f>
        <v>0</v>
      </c>
      <c r="H24" s="54">
        <f>'1 кв'!H24+'2 кв'!H24</f>
        <v>671.421</v>
      </c>
      <c r="I24" s="26">
        <f>G24+H24</f>
        <v>671.421</v>
      </c>
      <c r="J24" s="27">
        <f>IF(D24&gt;0,G24/D24,0)</f>
        <v>0</v>
      </c>
      <c r="K24" s="27">
        <f>IF(E24&gt;0,H24/E24,0)</f>
        <v>0.8784208804866881</v>
      </c>
      <c r="L24" s="28">
        <f>IF(F24&gt;0,I24/F24,0)</f>
        <v>0.8784208804866881</v>
      </c>
      <c r="M24" s="55">
        <f>'1 кв'!M24+'2 кв'!M24</f>
        <v>125810.85999999999</v>
      </c>
      <c r="N24" s="29">
        <f>IF(I24&gt;0,M24/I24,0)</f>
        <v>187.37998960413805</v>
      </c>
    </row>
    <row r="25" spans="1:14" ht="12.75">
      <c r="A25" s="31" t="s">
        <v>8</v>
      </c>
      <c r="B25" s="30"/>
      <c r="C25" s="30"/>
      <c r="D25" s="25">
        <f>'1 кв'!D25+'2 кв'!D25</f>
        <v>0</v>
      </c>
      <c r="E25" s="25">
        <f>'1 кв'!E25+'2 кв'!E25</f>
        <v>1131.2379999999998</v>
      </c>
      <c r="F25" s="25">
        <f t="shared" si="0"/>
        <v>1131.2379999999998</v>
      </c>
      <c r="G25" s="54">
        <f>'1 кв'!G25+'2 кв'!G25</f>
        <v>0</v>
      </c>
      <c r="H25" s="54">
        <f>'1 кв'!H25+'2 кв'!H25</f>
        <v>826.5419999999999</v>
      </c>
      <c r="I25" s="26">
        <f t="shared" si="1"/>
        <v>826.5419999999999</v>
      </c>
      <c r="J25" s="27">
        <f t="shared" si="2"/>
        <v>0</v>
      </c>
      <c r="K25" s="27">
        <f t="shared" si="2"/>
        <v>0.7306526124476017</v>
      </c>
      <c r="L25" s="28">
        <f t="shared" si="2"/>
        <v>0.7306526124476017</v>
      </c>
      <c r="M25" s="55">
        <f>'1 кв'!M25+'2 кв'!M25</f>
        <v>179309.28</v>
      </c>
      <c r="N25" s="29">
        <f t="shared" si="3"/>
        <v>216.9391029131006</v>
      </c>
    </row>
    <row r="26" spans="1:14" ht="12.75">
      <c r="A26" s="31" t="s">
        <v>35</v>
      </c>
      <c r="B26" s="30"/>
      <c r="C26" s="30"/>
      <c r="D26" s="25">
        <f>'1 кв'!D26+'2 кв'!D26</f>
        <v>0</v>
      </c>
      <c r="E26" s="25">
        <f>'1 кв'!E26+'2 кв'!E26</f>
        <v>642.0540000000001</v>
      </c>
      <c r="F26" s="25">
        <f t="shared" si="0"/>
        <v>642.0540000000001</v>
      </c>
      <c r="G26" s="54">
        <f>'1 кв'!G26+'2 кв'!G26</f>
        <v>0</v>
      </c>
      <c r="H26" s="54">
        <f>'1 кв'!H26+'2 кв'!H26</f>
        <v>639.119</v>
      </c>
      <c r="I26" s="26">
        <f t="shared" si="1"/>
        <v>639.119</v>
      </c>
      <c r="J26" s="27">
        <f t="shared" si="2"/>
        <v>0</v>
      </c>
      <c r="K26" s="27">
        <f t="shared" si="2"/>
        <v>0.9954287334087163</v>
      </c>
      <c r="L26" s="28">
        <f t="shared" si="2"/>
        <v>0.9954287334087163</v>
      </c>
      <c r="M26" s="55">
        <f>'1 кв'!M26+'2 кв'!M26</f>
        <v>239296.59000000003</v>
      </c>
      <c r="N26" s="29">
        <f t="shared" si="3"/>
        <v>374.41632935337554</v>
      </c>
    </row>
    <row r="27" spans="1:14" ht="12.75">
      <c r="A27" s="31" t="s">
        <v>36</v>
      </c>
      <c r="B27" s="30"/>
      <c r="C27" s="30"/>
      <c r="D27" s="25">
        <f>'1 кв'!D27+'2 кв'!D27</f>
        <v>0</v>
      </c>
      <c r="E27" s="25">
        <f>'1 кв'!E27+'2 кв'!E27</f>
        <v>336.31399999999996</v>
      </c>
      <c r="F27" s="25">
        <f t="shared" si="0"/>
        <v>336.31399999999996</v>
      </c>
      <c r="G27" s="54">
        <f>'1 кв'!G27+'2 кв'!G27</f>
        <v>0</v>
      </c>
      <c r="H27" s="54">
        <f>'1 кв'!H27+'2 кв'!H27</f>
        <v>328.588</v>
      </c>
      <c r="I27" s="26">
        <f t="shared" si="1"/>
        <v>328.588</v>
      </c>
      <c r="J27" s="27">
        <f t="shared" si="2"/>
        <v>0</v>
      </c>
      <c r="K27" s="27">
        <f t="shared" si="2"/>
        <v>0.9770274208031782</v>
      </c>
      <c r="L27" s="28">
        <f t="shared" si="2"/>
        <v>0.9770274208031782</v>
      </c>
      <c r="M27" s="55">
        <f>'1 кв'!M27+'2 кв'!M27</f>
        <v>39414.77</v>
      </c>
      <c r="N27" s="29">
        <f t="shared" si="3"/>
        <v>119.95194590185885</v>
      </c>
    </row>
    <row r="28" spans="1:14" ht="12.75">
      <c r="A28" s="32" t="s">
        <v>9</v>
      </c>
      <c r="B28" s="30"/>
      <c r="C28" s="30"/>
      <c r="D28" s="25">
        <f>'1 кв'!D28+'2 кв'!D28</f>
        <v>0</v>
      </c>
      <c r="E28" s="25">
        <f>'1 кв'!E28+'2 кв'!E28</f>
        <v>13758.300000000001</v>
      </c>
      <c r="F28" s="25">
        <f t="shared" si="0"/>
        <v>13758.300000000001</v>
      </c>
      <c r="G28" s="54">
        <f>'1 кв'!G28+'2 кв'!G28</f>
        <v>0</v>
      </c>
      <c r="H28" s="54">
        <f>'1 кв'!H28+'2 кв'!H28</f>
        <v>13753.094</v>
      </c>
      <c r="I28" s="26">
        <f t="shared" si="1"/>
        <v>13753.094</v>
      </c>
      <c r="J28" s="27">
        <f t="shared" si="2"/>
        <v>0</v>
      </c>
      <c r="K28" s="27">
        <f t="shared" si="2"/>
        <v>0.9996216102280077</v>
      </c>
      <c r="L28" s="28">
        <f t="shared" si="2"/>
        <v>0.9996216102280077</v>
      </c>
      <c r="M28" s="55">
        <f>'1 кв'!M28+'2 кв'!M28</f>
        <v>619140.86</v>
      </c>
      <c r="N28" s="29">
        <f t="shared" si="3"/>
        <v>45.01829624664821</v>
      </c>
    </row>
    <row r="29" spans="1:14" ht="12.75">
      <c r="A29" s="31" t="s">
        <v>10</v>
      </c>
      <c r="B29" s="30"/>
      <c r="C29" s="30"/>
      <c r="D29" s="25">
        <f>'1 кв'!D29+'2 кв'!D29</f>
        <v>0</v>
      </c>
      <c r="E29" s="25">
        <f>'1 кв'!E29+'2 кв'!E29</f>
        <v>1222.96</v>
      </c>
      <c r="F29" s="25">
        <f t="shared" si="0"/>
        <v>1222.96</v>
      </c>
      <c r="G29" s="54">
        <f>'1 кв'!G29+'2 кв'!G29</f>
        <v>0</v>
      </c>
      <c r="H29" s="54">
        <f>'1 кв'!H29+'2 кв'!H29</f>
        <v>1275</v>
      </c>
      <c r="I29" s="26">
        <f t="shared" si="1"/>
        <v>1275</v>
      </c>
      <c r="J29" s="27">
        <f t="shared" si="2"/>
        <v>0</v>
      </c>
      <c r="K29" s="27">
        <f t="shared" si="2"/>
        <v>1.0425524955844836</v>
      </c>
      <c r="L29" s="28">
        <f t="shared" si="2"/>
        <v>1.0425524955844836</v>
      </c>
      <c r="M29" s="55">
        <f>'1 кв'!M29+'2 кв'!M29</f>
        <v>172032.5</v>
      </c>
      <c r="N29" s="29">
        <f t="shared" si="3"/>
        <v>134.92745098039217</v>
      </c>
    </row>
    <row r="30" spans="1:14" ht="12.75">
      <c r="A30" s="31" t="s">
        <v>11</v>
      </c>
      <c r="B30" s="30"/>
      <c r="C30" s="30"/>
      <c r="D30" s="25">
        <f>'1 кв'!D30+'2 кв'!D30</f>
        <v>0</v>
      </c>
      <c r="E30" s="25">
        <f>'1 кв'!E30+'2 кв'!E30</f>
        <v>336.31399999999996</v>
      </c>
      <c r="F30" s="25">
        <f t="shared" si="0"/>
        <v>336.31399999999996</v>
      </c>
      <c r="G30" s="54">
        <f>'1 кв'!G30+'2 кв'!G30</f>
        <v>0</v>
      </c>
      <c r="H30" s="54">
        <f>'1 кв'!H30+'2 кв'!H30</f>
        <v>345.389</v>
      </c>
      <c r="I30" s="26">
        <f t="shared" si="1"/>
        <v>345.389</v>
      </c>
      <c r="J30" s="27">
        <f t="shared" si="2"/>
        <v>0</v>
      </c>
      <c r="K30" s="27">
        <f t="shared" si="2"/>
        <v>1.0269837116504221</v>
      </c>
      <c r="L30" s="28">
        <f t="shared" si="2"/>
        <v>1.0269837116504221</v>
      </c>
      <c r="M30" s="55">
        <f>'1 кв'!M30+'2 кв'!M30</f>
        <v>53705.02</v>
      </c>
      <c r="N30" s="29">
        <f t="shared" si="3"/>
        <v>155.49140244767491</v>
      </c>
    </row>
    <row r="31" spans="1:14" ht="12.75">
      <c r="A31" s="31" t="s">
        <v>12</v>
      </c>
      <c r="B31" s="30"/>
      <c r="C31" s="30"/>
      <c r="D31" s="25">
        <f>'1 кв'!D31+'2 кв'!D31</f>
        <v>0</v>
      </c>
      <c r="E31" s="25">
        <f>'1 кв'!E31+'2 кв'!E31</f>
        <v>183.44400000000002</v>
      </c>
      <c r="F31" s="25">
        <f t="shared" si="0"/>
        <v>183.44400000000002</v>
      </c>
      <c r="G31" s="54">
        <f>'1 кв'!G31+'2 кв'!G31</f>
        <v>0</v>
      </c>
      <c r="H31" s="54">
        <f>'1 кв'!H31+'2 кв'!H31</f>
        <v>182.022</v>
      </c>
      <c r="I31" s="26">
        <f t="shared" si="1"/>
        <v>182.022</v>
      </c>
      <c r="J31" s="27">
        <f t="shared" si="2"/>
        <v>0</v>
      </c>
      <c r="K31" s="27">
        <f t="shared" si="2"/>
        <v>0.9922483155622422</v>
      </c>
      <c r="L31" s="28">
        <f t="shared" si="2"/>
        <v>0.9922483155622422</v>
      </c>
      <c r="M31" s="55">
        <f>'1 кв'!M31+'2 кв'!M31</f>
        <v>64967.049999999996</v>
      </c>
      <c r="N31" s="29">
        <f t="shared" si="3"/>
        <v>356.9186691718583</v>
      </c>
    </row>
    <row r="32" spans="1:14" ht="12.75">
      <c r="A32" s="31" t="s">
        <v>13</v>
      </c>
      <c r="B32" s="30"/>
      <c r="C32" s="30"/>
      <c r="D32" s="25">
        <f>'1 кв'!D32+'2 кв'!D32</f>
        <v>0</v>
      </c>
      <c r="E32" s="25">
        <f>'1 кв'!E32+'2 кв'!E32</f>
        <v>30574</v>
      </c>
      <c r="F32" s="25">
        <f t="shared" si="0"/>
        <v>30574</v>
      </c>
      <c r="G32" s="54">
        <f>'1 кв'!G32+'2 кв'!G32</f>
        <v>0</v>
      </c>
      <c r="H32" s="54">
        <f>'1 кв'!H32+'2 кв'!H32</f>
        <v>29430.199999999997</v>
      </c>
      <c r="I32" s="26">
        <f t="shared" si="1"/>
        <v>29430.199999999997</v>
      </c>
      <c r="J32" s="27">
        <f t="shared" si="2"/>
        <v>0</v>
      </c>
      <c r="K32" s="27">
        <f t="shared" si="2"/>
        <v>0.9625891280172695</v>
      </c>
      <c r="L32" s="28">
        <f t="shared" si="2"/>
        <v>0.9625891280172695</v>
      </c>
      <c r="M32" s="55">
        <f>'1 кв'!M32+'2 кв'!M32</f>
        <v>158224.51</v>
      </c>
      <c r="N32" s="29">
        <f t="shared" si="3"/>
        <v>5.37626349803943</v>
      </c>
    </row>
    <row r="33" spans="1:14" ht="12.75">
      <c r="A33" s="31" t="s">
        <v>14</v>
      </c>
      <c r="B33" s="30"/>
      <c r="C33" s="30"/>
      <c r="D33" s="25">
        <f>'1 кв'!D33+'2 кв'!D33</f>
        <v>0</v>
      </c>
      <c r="E33" s="25">
        <f>'1 кв'!E33+'2 кв'!E33</f>
        <v>886.6460000000001</v>
      </c>
      <c r="F33" s="25">
        <f t="shared" si="0"/>
        <v>886.6460000000001</v>
      </c>
      <c r="G33" s="54">
        <f>'1 кв'!G33+'2 кв'!G33</f>
        <v>0</v>
      </c>
      <c r="H33" s="54">
        <f>'1 кв'!H33+'2 кв'!H33</f>
        <v>810.44</v>
      </c>
      <c r="I33" s="26">
        <f t="shared" si="1"/>
        <v>810.44</v>
      </c>
      <c r="J33" s="27">
        <f t="shared" si="2"/>
        <v>0</v>
      </c>
      <c r="K33" s="27">
        <f t="shared" si="2"/>
        <v>0.9140513801449507</v>
      </c>
      <c r="L33" s="28">
        <f t="shared" si="2"/>
        <v>0.9140513801449507</v>
      </c>
      <c r="M33" s="55">
        <f>'1 кв'!M33+'2 кв'!M33</f>
        <v>24879.72</v>
      </c>
      <c r="N33" s="29">
        <f t="shared" si="3"/>
        <v>30.699027688662948</v>
      </c>
    </row>
    <row r="34" spans="1:14" ht="12.75">
      <c r="A34" s="31" t="s">
        <v>15</v>
      </c>
      <c r="B34" s="30"/>
      <c r="C34" s="30"/>
      <c r="D34" s="25">
        <f>'1 кв'!D34+'2 кв'!D34</f>
        <v>0</v>
      </c>
      <c r="E34" s="25">
        <f>'1 кв'!E34+'2 кв'!E34</f>
        <v>1314.6819999999998</v>
      </c>
      <c r="F34" s="25">
        <f t="shared" si="0"/>
        <v>1314.6819999999998</v>
      </c>
      <c r="G34" s="54">
        <f>'1 кв'!G34+'2 кв'!G34</f>
        <v>0</v>
      </c>
      <c r="H34" s="54">
        <f>'1 кв'!H34+'2 кв'!H34</f>
        <v>1247.827</v>
      </c>
      <c r="I34" s="26">
        <f t="shared" si="1"/>
        <v>1247.827</v>
      </c>
      <c r="J34" s="27">
        <f t="shared" si="2"/>
        <v>0</v>
      </c>
      <c r="K34" s="27">
        <f t="shared" si="2"/>
        <v>0.9491473983822706</v>
      </c>
      <c r="L34" s="28">
        <f t="shared" si="2"/>
        <v>0.9491473983822706</v>
      </c>
      <c r="M34" s="55">
        <f>'1 кв'!M34+'2 кв'!M34</f>
        <v>56118.04000000001</v>
      </c>
      <c r="N34" s="29">
        <f t="shared" si="3"/>
        <v>44.9726123893777</v>
      </c>
    </row>
    <row r="35" spans="1:14" ht="12.75">
      <c r="A35" s="31" t="s">
        <v>16</v>
      </c>
      <c r="B35" s="30"/>
      <c r="C35" s="30"/>
      <c r="D35" s="25">
        <f>'1 кв'!D35+'2 кв'!D35</f>
        <v>0</v>
      </c>
      <c r="E35" s="25">
        <f>'1 кв'!E35+'2 кв'!E35</f>
        <v>366.88800000000003</v>
      </c>
      <c r="F35" s="25">
        <f t="shared" si="0"/>
        <v>366.88800000000003</v>
      </c>
      <c r="G35" s="54">
        <f>'1 кв'!G35+'2 кв'!G35</f>
        <v>0</v>
      </c>
      <c r="H35" s="54">
        <f>'1 кв'!H35+'2 кв'!H35</f>
        <v>351.952</v>
      </c>
      <c r="I35" s="26">
        <f t="shared" si="1"/>
        <v>351.952</v>
      </c>
      <c r="J35" s="27">
        <f t="shared" si="2"/>
        <v>0</v>
      </c>
      <c r="K35" s="27">
        <f t="shared" si="2"/>
        <v>0.9592900285645755</v>
      </c>
      <c r="L35" s="28">
        <f t="shared" si="2"/>
        <v>0.9592900285645755</v>
      </c>
      <c r="M35" s="55">
        <f>'1 кв'!M35+'2 кв'!M35</f>
        <v>12741.880000000001</v>
      </c>
      <c r="N35" s="29">
        <f t="shared" si="3"/>
        <v>36.20345956266764</v>
      </c>
    </row>
    <row r="36" spans="1:14" ht="12.75">
      <c r="A36" s="31" t="s">
        <v>17</v>
      </c>
      <c r="B36" s="30"/>
      <c r="C36" s="30"/>
      <c r="D36" s="25">
        <f>'1 кв'!D36+'2 кв'!D36</f>
        <v>0</v>
      </c>
      <c r="E36" s="25">
        <f>'1 кв'!E36+'2 кв'!E36</f>
        <v>917.2199999999999</v>
      </c>
      <c r="F36" s="25">
        <f t="shared" si="0"/>
        <v>917.2199999999999</v>
      </c>
      <c r="G36" s="54">
        <f>'1 кв'!G36+'2 кв'!G36</f>
        <v>0</v>
      </c>
      <c r="H36" s="54">
        <f>'1 кв'!H36+'2 кв'!H36</f>
        <v>903.456</v>
      </c>
      <c r="I36" s="26">
        <f t="shared" si="1"/>
        <v>903.456</v>
      </c>
      <c r="J36" s="27">
        <f t="shared" si="2"/>
        <v>0</v>
      </c>
      <c r="K36" s="27">
        <f t="shared" si="2"/>
        <v>0.9849937855694382</v>
      </c>
      <c r="L36" s="28">
        <f t="shared" si="2"/>
        <v>0.9849937855694382</v>
      </c>
      <c r="M36" s="55">
        <f>'1 кв'!M36+'2 кв'!M36</f>
        <v>44762.91</v>
      </c>
      <c r="N36" s="29">
        <f t="shared" si="3"/>
        <v>49.54630884071831</v>
      </c>
    </row>
    <row r="37" spans="1:14" ht="12.75">
      <c r="A37" s="31" t="s">
        <v>18</v>
      </c>
      <c r="B37" s="30"/>
      <c r="C37" s="30"/>
      <c r="D37" s="25">
        <f>'1 кв'!D37+'2 кв'!D37</f>
        <v>0</v>
      </c>
      <c r="E37" s="25">
        <f>'1 кв'!E37+'2 кв'!E37</f>
        <v>611.48</v>
      </c>
      <c r="F37" s="25">
        <f t="shared" si="0"/>
        <v>611.48</v>
      </c>
      <c r="G37" s="54">
        <f>'1 кв'!G37+'2 кв'!G37</f>
        <v>0</v>
      </c>
      <c r="H37" s="54">
        <f>'1 кв'!H37+'2 кв'!H37</f>
        <v>530.4100000000001</v>
      </c>
      <c r="I37" s="26">
        <f t="shared" si="1"/>
        <v>530.4100000000001</v>
      </c>
      <c r="J37" s="27">
        <f t="shared" si="2"/>
        <v>0</v>
      </c>
      <c r="K37" s="27">
        <f t="shared" si="2"/>
        <v>0.867420030090927</v>
      </c>
      <c r="L37" s="28">
        <f t="shared" si="2"/>
        <v>0.867420030090927</v>
      </c>
      <c r="M37" s="55">
        <f>'1 кв'!M37+'2 кв'!M37</f>
        <v>45941.47</v>
      </c>
      <c r="N37" s="29">
        <f t="shared" si="3"/>
        <v>86.61501479987179</v>
      </c>
    </row>
    <row r="38" spans="1:14" ht="12.75">
      <c r="A38" s="31" t="s">
        <v>19</v>
      </c>
      <c r="B38" s="30"/>
      <c r="C38" s="30"/>
      <c r="D38" s="25">
        <f>'1 кв'!D38+'2 кв'!D38</f>
        <v>0</v>
      </c>
      <c r="E38" s="25">
        <f>'1 кв'!E38+'2 кв'!E38</f>
        <v>336.31399999999996</v>
      </c>
      <c r="F38" s="25">
        <f t="shared" si="0"/>
        <v>336.31399999999996</v>
      </c>
      <c r="G38" s="54">
        <f>'1 кв'!G38+'2 кв'!G38</f>
        <v>0</v>
      </c>
      <c r="H38" s="54">
        <f>'1 кв'!H38+'2 кв'!H38</f>
        <v>311.07</v>
      </c>
      <c r="I38" s="26">
        <f t="shared" si="1"/>
        <v>311.07</v>
      </c>
      <c r="J38" s="27">
        <f t="shared" si="2"/>
        <v>0</v>
      </c>
      <c r="K38" s="27">
        <f t="shared" si="2"/>
        <v>0.9249391937296694</v>
      </c>
      <c r="L38" s="28">
        <f t="shared" si="2"/>
        <v>0.9249391937296694</v>
      </c>
      <c r="M38" s="55">
        <f>'1 кв'!M38+'2 кв'!M38</f>
        <v>28060.700000000004</v>
      </c>
      <c r="N38" s="29">
        <f t="shared" si="3"/>
        <v>90.2070273571865</v>
      </c>
    </row>
    <row r="39" spans="1:14" ht="12.75">
      <c r="A39" s="31" t="s">
        <v>20</v>
      </c>
      <c r="B39" s="30"/>
      <c r="C39" s="30"/>
      <c r="D39" s="25">
        <f>'1 кв'!D39+'2 кв'!D39</f>
        <v>0</v>
      </c>
      <c r="E39" s="25">
        <f>'1 кв'!E39+'2 кв'!E39</f>
        <v>3057.4</v>
      </c>
      <c r="F39" s="25">
        <f t="shared" si="0"/>
        <v>3057.4</v>
      </c>
      <c r="G39" s="54">
        <f>'1 кв'!G39+'2 кв'!G39</f>
        <v>0</v>
      </c>
      <c r="H39" s="54">
        <f>'1 кв'!H39+'2 кв'!H39</f>
        <v>2889.18</v>
      </c>
      <c r="I39" s="26">
        <f t="shared" si="1"/>
        <v>2889.18</v>
      </c>
      <c r="J39" s="27">
        <f t="shared" si="2"/>
        <v>0</v>
      </c>
      <c r="K39" s="27">
        <f t="shared" si="2"/>
        <v>0.9449793942565577</v>
      </c>
      <c r="L39" s="28">
        <f t="shared" si="2"/>
        <v>0.9449793942565577</v>
      </c>
      <c r="M39" s="55">
        <f>'1 кв'!M39+'2 кв'!M39</f>
        <v>250213.25</v>
      </c>
      <c r="N39" s="29">
        <f t="shared" si="3"/>
        <v>86.60355187284974</v>
      </c>
    </row>
    <row r="40" spans="1:14" ht="12.75">
      <c r="A40" s="31" t="s">
        <v>21</v>
      </c>
      <c r="B40" s="30"/>
      <c r="C40" s="30"/>
      <c r="D40" s="25">
        <f>'1 кв'!D40+'2 кв'!D40</f>
        <v>0</v>
      </c>
      <c r="E40" s="25">
        <f>'1 кв'!E40+'2 кв'!E40</f>
        <v>3057.4</v>
      </c>
      <c r="F40" s="25">
        <f t="shared" si="0"/>
        <v>3057.4</v>
      </c>
      <c r="G40" s="54">
        <f>'1 кв'!G40+'2 кв'!G40</f>
        <v>0</v>
      </c>
      <c r="H40" s="54">
        <f>'1 кв'!H40+'2 кв'!H40</f>
        <v>3075</v>
      </c>
      <c r="I40" s="26">
        <f t="shared" si="1"/>
        <v>3075</v>
      </c>
      <c r="J40" s="27">
        <f t="shared" si="2"/>
        <v>0</v>
      </c>
      <c r="K40" s="27">
        <f t="shared" si="2"/>
        <v>1.00575652515209</v>
      </c>
      <c r="L40" s="28">
        <f t="shared" si="2"/>
        <v>1.00575652515209</v>
      </c>
      <c r="M40" s="55">
        <f>'1 кв'!M40+'2 кв'!M40</f>
        <v>126998.61</v>
      </c>
      <c r="N40" s="29">
        <f t="shared" si="3"/>
        <v>41.300360975609756</v>
      </c>
    </row>
    <row r="41" spans="1:14" ht="12.75">
      <c r="A41" s="31" t="s">
        <v>22</v>
      </c>
      <c r="B41" s="30"/>
      <c r="C41" s="30"/>
      <c r="D41" s="25">
        <f>'1 кв'!D41+'2 кв'!D41</f>
        <v>0</v>
      </c>
      <c r="E41" s="25">
        <f>'1 кв'!E41+'2 кв'!E41</f>
        <v>4280.360000000001</v>
      </c>
      <c r="F41" s="25">
        <f t="shared" si="0"/>
        <v>4280.360000000001</v>
      </c>
      <c r="G41" s="54">
        <f>'1 кв'!G41+'2 кв'!G41</f>
        <v>0</v>
      </c>
      <c r="H41" s="54">
        <f>'1 кв'!H41+'2 кв'!H41</f>
        <v>3236.264</v>
      </c>
      <c r="I41" s="26">
        <f t="shared" si="1"/>
        <v>3236.264</v>
      </c>
      <c r="J41" s="27">
        <f t="shared" si="2"/>
        <v>0</v>
      </c>
      <c r="K41" s="27">
        <f t="shared" si="2"/>
        <v>0.7560728536852039</v>
      </c>
      <c r="L41" s="28">
        <f t="shared" si="2"/>
        <v>0.7560728536852039</v>
      </c>
      <c r="M41" s="55">
        <f>'1 кв'!M41+'2 кв'!M41</f>
        <v>127909.41</v>
      </c>
      <c r="N41" s="29">
        <f t="shared" si="3"/>
        <v>39.523787305361985</v>
      </c>
    </row>
    <row r="42" spans="1:14" ht="12.75">
      <c r="A42" s="31" t="s">
        <v>23</v>
      </c>
      <c r="B42" s="30"/>
      <c r="C42" s="30"/>
      <c r="D42" s="25">
        <f>'1 кв'!D42+'2 кв'!D42</f>
        <v>0</v>
      </c>
      <c r="E42" s="25">
        <f>'1 кв'!E42+'2 кв'!E42</f>
        <v>6726.280000000001</v>
      </c>
      <c r="F42" s="25">
        <f t="shared" si="0"/>
        <v>6726.280000000001</v>
      </c>
      <c r="G42" s="54">
        <f>'1 кв'!G42+'2 кв'!G42</f>
        <v>0</v>
      </c>
      <c r="H42" s="54">
        <f>'1 кв'!H42+'2 кв'!H42</f>
        <v>6356.767</v>
      </c>
      <c r="I42" s="26">
        <f t="shared" si="1"/>
        <v>6356.767</v>
      </c>
      <c r="J42" s="27">
        <f t="shared" si="2"/>
        <v>0</v>
      </c>
      <c r="K42" s="27">
        <f t="shared" si="2"/>
        <v>0.9450642851620805</v>
      </c>
      <c r="L42" s="28">
        <f t="shared" si="2"/>
        <v>0.9450642851620805</v>
      </c>
      <c r="M42" s="55">
        <f>'1 кв'!M42+'2 кв'!M42</f>
        <v>302572.73</v>
      </c>
      <c r="N42" s="29">
        <f t="shared" si="3"/>
        <v>47.5985245329898</v>
      </c>
    </row>
    <row r="43" spans="1:14" ht="12.75">
      <c r="A43" s="31" t="s">
        <v>24</v>
      </c>
      <c r="B43" s="30"/>
      <c r="C43" s="30"/>
      <c r="D43" s="25">
        <f>'1 кв'!D43+'2 кв'!D43</f>
        <v>0</v>
      </c>
      <c r="E43" s="25">
        <f>'1 кв'!E43+'2 кв'!E43</f>
        <v>1528.7</v>
      </c>
      <c r="F43" s="25">
        <f t="shared" si="0"/>
        <v>1528.7</v>
      </c>
      <c r="G43" s="54">
        <f>'1 кв'!G43+'2 кв'!G43</f>
        <v>0</v>
      </c>
      <c r="H43" s="54">
        <f>'1 кв'!H43+'2 кв'!H43</f>
        <v>1531.3000000000002</v>
      </c>
      <c r="I43" s="26">
        <f t="shared" si="1"/>
        <v>1531.3000000000002</v>
      </c>
      <c r="J43" s="27">
        <f t="shared" si="2"/>
        <v>0</v>
      </c>
      <c r="K43" s="27">
        <f t="shared" si="2"/>
        <v>1.0017007915222085</v>
      </c>
      <c r="L43" s="28">
        <f t="shared" si="2"/>
        <v>1.0017007915222085</v>
      </c>
      <c r="M43" s="55">
        <f>'1 кв'!M43+'2 кв'!M43</f>
        <v>66586.54</v>
      </c>
      <c r="N43" s="29">
        <f t="shared" si="3"/>
        <v>43.48366747208254</v>
      </c>
    </row>
    <row r="44" spans="1:14" ht="12.75">
      <c r="A44" s="32" t="s">
        <v>25</v>
      </c>
      <c r="B44" s="30"/>
      <c r="C44" s="30"/>
      <c r="D44" s="25">
        <f>'1 кв'!D44+'2 кв'!D44</f>
        <v>0</v>
      </c>
      <c r="E44" s="25">
        <f>'1 кв'!E44+'2 кв'!E44</f>
        <v>2445.92</v>
      </c>
      <c r="F44" s="25">
        <f>D44+E44</f>
        <v>2445.92</v>
      </c>
      <c r="G44" s="54">
        <f>'1 кв'!G44+'2 кв'!G44</f>
        <v>0</v>
      </c>
      <c r="H44" s="54">
        <f>'1 кв'!H44+'2 кв'!H44</f>
        <v>2461.4</v>
      </c>
      <c r="I44" s="26">
        <f>G44+H44</f>
        <v>2461.4</v>
      </c>
      <c r="J44" s="27">
        <f t="shared" si="2"/>
        <v>0</v>
      </c>
      <c r="K44" s="27">
        <f t="shared" si="2"/>
        <v>1.0063289069143717</v>
      </c>
      <c r="L44" s="28">
        <f t="shared" si="2"/>
        <v>1.0063289069143717</v>
      </c>
      <c r="M44" s="55">
        <f>'1 кв'!M44+'2 кв'!M44</f>
        <v>129991.9</v>
      </c>
      <c r="N44" s="29">
        <f>IF(I44&gt;0,M44/I44,0)</f>
        <v>52.81218006012838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76893.61</v>
      </c>
      <c r="F45" s="46">
        <f>D45+E45</f>
        <v>76893.61</v>
      </c>
      <c r="G45" s="54">
        <f>'1 кв'!G45+'2 кв'!G45</f>
        <v>0</v>
      </c>
      <c r="H45" s="54">
        <f>'1 кв'!H45+'2 кв'!H45</f>
        <v>73456.625</v>
      </c>
      <c r="I45" s="47">
        <f>G45+H45</f>
        <v>73456.625</v>
      </c>
      <c r="J45" s="59">
        <f>IF(G45&gt;0,G45/D45,0)</f>
        <v>0</v>
      </c>
      <c r="K45" s="59">
        <f>IF(E45&gt;0,H45/E45,0)</f>
        <v>0.9553020725649375</v>
      </c>
      <c r="L45" s="59">
        <f>IF(F45&gt;0,I45/F45,0)</f>
        <v>0.9553020725649375</v>
      </c>
      <c r="M45" s="55">
        <f>'1 кв'!M45+'2 кв'!M45</f>
        <v>3546241.5399999996</v>
      </c>
      <c r="N45" s="60"/>
    </row>
    <row r="46" ht="13.5" hidden="1" thickBot="1"/>
    <row r="47" spans="1:14" s="37" customFormat="1" ht="21" customHeight="1" hidden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0</v>
      </c>
      <c r="E47" s="35">
        <f t="shared" si="4"/>
        <v>3179.6960000000004</v>
      </c>
      <c r="F47" s="35">
        <f t="shared" si="4"/>
        <v>3179.6960000000004</v>
      </c>
      <c r="G47" s="35">
        <f t="shared" si="4"/>
        <v>0</v>
      </c>
      <c r="H47" s="35">
        <f t="shared" si="4"/>
        <v>2971.6050000000005</v>
      </c>
      <c r="I47" s="35">
        <f t="shared" si="4"/>
        <v>2971.6050000000005</v>
      </c>
      <c r="J47" s="61">
        <f>IF(G47=0,0,G47/D47)</f>
        <v>0</v>
      </c>
      <c r="K47" s="61">
        <f>IF(H47=0,0,H47/E47)</f>
        <v>0.9345563223654085</v>
      </c>
      <c r="L47" s="61">
        <f>IF(I47&gt;0,I47/F47,0)</f>
        <v>0.9345563223654085</v>
      </c>
      <c r="M47" s="58">
        <f>SUM(M22:M24)</f>
        <v>803373.8</v>
      </c>
      <c r="N47" s="36">
        <f>IF(M47=0,0,M47/I47)</f>
        <v>270.35013065330014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9448818897637796" bottom="0.35433070866141736" header="0" footer="0"/>
  <pageSetup fitToHeight="1" fitToWidth="1" horizontalDpi="600" verticalDpi="600" orientation="landscape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6">
      <selection activeCell="A24" sqref="A24"/>
    </sheetView>
  </sheetViews>
  <sheetFormatPr defaultColWidth="9.00390625" defaultRowHeight="12.75"/>
  <cols>
    <col min="1" max="1" width="32.75390625" style="2" customWidth="1"/>
    <col min="2" max="2" width="13.87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92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12654</v>
      </c>
    </row>
    <row r="6" spans="1:2" ht="12.75">
      <c r="A6" s="6" t="s">
        <v>27</v>
      </c>
      <c r="B6" s="142">
        <f>июль!B6+авг!B6+сент!B6</f>
        <v>243</v>
      </c>
    </row>
    <row r="7" spans="1:2" ht="13.5" thickBot="1">
      <c r="A7" s="7" t="s">
        <v>29</v>
      </c>
      <c r="B7" s="144">
        <f>июль!B7+авг!B7+сент!B7</f>
        <v>12411</v>
      </c>
    </row>
    <row r="8" spans="1:8" ht="12.75">
      <c r="A8" s="8" t="s">
        <v>31</v>
      </c>
      <c r="B8" s="143">
        <f>июль!B8+авг!B8+сент!B8</f>
        <v>1560435.9</v>
      </c>
      <c r="C8" s="174"/>
      <c r="D8" s="177"/>
      <c r="E8" s="173"/>
      <c r="F8" s="173"/>
      <c r="H8" s="114"/>
    </row>
    <row r="9" spans="1:6" ht="12.75">
      <c r="A9" s="9" t="s">
        <v>32</v>
      </c>
      <c r="B9" s="130">
        <f>июль!B9+авг!B9+сент!B9</f>
        <v>1550571.0299999998</v>
      </c>
      <c r="C9" s="174"/>
      <c r="D9" s="177"/>
      <c r="E9" s="173"/>
      <c r="F9" s="173"/>
    </row>
    <row r="10" spans="1:6" ht="13.5" thickBot="1">
      <c r="A10" s="11" t="s">
        <v>33</v>
      </c>
      <c r="B10" s="131">
        <f>B8-B9</f>
        <v>9864.870000000112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123.3156235182551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1.1744345096976676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0.9637514446496658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0.9890739520655454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0.9886311767168683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30"/>
      <c r="C22" s="30"/>
      <c r="D22" s="25">
        <f>июль!D22+авг!D22+сент!D22</f>
        <v>12.15</v>
      </c>
      <c r="E22" s="25">
        <f>июль!E22+авг!E22+сент!E22</f>
        <v>682.605</v>
      </c>
      <c r="F22" s="25">
        <f>D22+E22</f>
        <v>694.755</v>
      </c>
      <c r="G22" s="54">
        <f>июль!G22+авг!G22+сент!G22</f>
        <v>10.681</v>
      </c>
      <c r="H22" s="54">
        <f>июль!H22+авг!H22+сент!H22</f>
        <v>664.258</v>
      </c>
      <c r="I22" s="26">
        <f>G22+H22</f>
        <v>674.9390000000001</v>
      </c>
      <c r="J22" s="27">
        <f>IF(G22&gt;0,G22/D22,0)</f>
        <v>0.8790946502057613</v>
      </c>
      <c r="K22" s="27">
        <f>IF(H22&gt;0,H22/E22,0)</f>
        <v>0.9731220837819823</v>
      </c>
      <c r="L22" s="28">
        <f>IF(I22&gt;0,I22/F22,0)</f>
        <v>0.971477715165778</v>
      </c>
      <c r="M22" s="55">
        <f>июль!M22+авг!M22+сент!M22</f>
        <v>271830.23</v>
      </c>
      <c r="N22" s="29">
        <f>IF(I22&gt;0,M22/I22,0)</f>
        <v>402.7478483240707</v>
      </c>
    </row>
    <row r="23" spans="1:14" ht="12.75">
      <c r="A23" s="23" t="s">
        <v>7</v>
      </c>
      <c r="B23" s="30"/>
      <c r="C23" s="30"/>
      <c r="D23" s="25">
        <f>июль!D23+авг!D23+сент!D23</f>
        <v>4.86</v>
      </c>
      <c r="E23" s="25">
        <f>июль!E23+авг!E23+сент!E23</f>
        <v>297.86400000000003</v>
      </c>
      <c r="F23" s="25">
        <f aca="true" t="shared" si="0" ref="F23:F43">D23+E23</f>
        <v>302.72400000000005</v>
      </c>
      <c r="G23" s="54">
        <f>июль!G23+авг!G23+сент!G23</f>
        <v>4.953</v>
      </c>
      <c r="H23" s="54">
        <f>июль!H23+авг!H23+сент!H23</f>
        <v>303.584</v>
      </c>
      <c r="I23" s="26">
        <f aca="true" t="shared" si="1" ref="I23:I43">G23+H23</f>
        <v>308.537</v>
      </c>
      <c r="J23" s="27">
        <f aca="true" t="shared" si="2" ref="J23:L44">IF(D23&gt;0,G23/D23,0)</f>
        <v>1.0191358024691357</v>
      </c>
      <c r="K23" s="27">
        <f t="shared" si="2"/>
        <v>1.0192033948379124</v>
      </c>
      <c r="L23" s="28">
        <f t="shared" si="2"/>
        <v>1.0192023096946392</v>
      </c>
      <c r="M23" s="55">
        <f>июль!M23+авг!M23+сент!M23</f>
        <v>60453.94</v>
      </c>
      <c r="N23" s="29">
        <f aca="true" t="shared" si="3" ref="N23:N43">IF(I23&gt;0,M23/I23,0)</f>
        <v>195.93740783115155</v>
      </c>
    </row>
    <row r="24" spans="1:14" ht="12.75">
      <c r="A24" s="23" t="s">
        <v>97</v>
      </c>
      <c r="B24" s="30"/>
      <c r="C24" s="30"/>
      <c r="D24" s="25">
        <f>июль!D24+авг!D24+сент!D24</f>
        <v>4.86</v>
      </c>
      <c r="E24" s="25">
        <f>июль!E24+авг!E24+сент!E24</f>
        <v>310.275</v>
      </c>
      <c r="F24" s="25">
        <f>D24+E24</f>
        <v>315.135</v>
      </c>
      <c r="G24" s="54">
        <f>июль!G24+авг!G24+сент!G24</f>
        <v>5.543</v>
      </c>
      <c r="H24" s="54">
        <f>июль!H24+авг!H24+сент!H24</f>
        <v>336.185</v>
      </c>
      <c r="I24" s="26">
        <f>G24+H24</f>
        <v>341.728</v>
      </c>
      <c r="J24" s="27">
        <f>IF(D24&gt;0,G24/D24,0)</f>
        <v>1.1405349794238682</v>
      </c>
      <c r="K24" s="27">
        <f>IF(E24&gt;0,H24/E24,0)</f>
        <v>1.0835065667552979</v>
      </c>
      <c r="L24" s="28">
        <f>IF(F24&gt;0,I24/F24,0)</f>
        <v>1.084386056769321</v>
      </c>
      <c r="M24" s="55">
        <f>июль!M24+авг!M24+сент!M24</f>
        <v>97174.79</v>
      </c>
      <c r="N24" s="29">
        <f>IF(I24&gt;0,M24/I24,0)</f>
        <v>284.3629728907201</v>
      </c>
    </row>
    <row r="25" spans="1:14" ht="12.75">
      <c r="A25" s="31" t="s">
        <v>8</v>
      </c>
      <c r="B25" s="30"/>
      <c r="C25" s="30"/>
      <c r="D25" s="25">
        <f>июль!D25+авг!D25+сент!D25</f>
        <v>7.776</v>
      </c>
      <c r="E25" s="25">
        <f>июль!E25+авг!E25+сент!E25</f>
        <v>459.207</v>
      </c>
      <c r="F25" s="25">
        <f t="shared" si="0"/>
        <v>466.983</v>
      </c>
      <c r="G25" s="54">
        <f>июль!G25+авг!G25+сент!G25</f>
        <v>4.126</v>
      </c>
      <c r="H25" s="54">
        <f>июль!H25+авг!H25+сент!H25</f>
        <v>231.17999999999998</v>
      </c>
      <c r="I25" s="26">
        <f t="shared" si="1"/>
        <v>235.30599999999998</v>
      </c>
      <c r="J25" s="27">
        <f t="shared" si="2"/>
        <v>0.5306069958847737</v>
      </c>
      <c r="K25" s="27">
        <f t="shared" si="2"/>
        <v>0.5034330922655795</v>
      </c>
      <c r="L25" s="28">
        <f t="shared" si="2"/>
        <v>0.5038855804172743</v>
      </c>
      <c r="M25" s="55">
        <f>июль!M25+авг!M25+сент!M25</f>
        <v>49551.659999999996</v>
      </c>
      <c r="N25" s="29">
        <f t="shared" si="3"/>
        <v>210.58392051201415</v>
      </c>
    </row>
    <row r="26" spans="1:14" ht="12.75">
      <c r="A26" s="31" t="s">
        <v>35</v>
      </c>
      <c r="B26" s="30"/>
      <c r="C26" s="30"/>
      <c r="D26" s="25">
        <f>июль!D26+авг!D26+сент!D26</f>
        <v>4.374</v>
      </c>
      <c r="E26" s="25">
        <f>июль!E26+авг!E26+сент!E26</f>
        <v>260.63100000000003</v>
      </c>
      <c r="F26" s="25">
        <f t="shared" si="0"/>
        <v>265.00500000000005</v>
      </c>
      <c r="G26" s="54">
        <f>июль!G26+авг!G26+сент!G26</f>
        <v>4.159</v>
      </c>
      <c r="H26" s="54">
        <f>июль!H26+авг!H26+сент!H26</f>
        <v>265.10200000000003</v>
      </c>
      <c r="I26" s="26">
        <f t="shared" si="1"/>
        <v>269.261</v>
      </c>
      <c r="J26" s="27">
        <f t="shared" si="2"/>
        <v>0.9508459076360312</v>
      </c>
      <c r="K26" s="27">
        <f t="shared" si="2"/>
        <v>1.0171545211429185</v>
      </c>
      <c r="L26" s="28">
        <f t="shared" si="2"/>
        <v>1.01606007433822</v>
      </c>
      <c r="M26" s="55">
        <f>июль!M26+авг!M26+сент!M26</f>
        <v>92895.04999999999</v>
      </c>
      <c r="N26" s="29">
        <f t="shared" si="3"/>
        <v>345.0000185693434</v>
      </c>
    </row>
    <row r="27" spans="1:14" ht="12.75">
      <c r="A27" s="31" t="s">
        <v>36</v>
      </c>
      <c r="B27" s="30"/>
      <c r="C27" s="30"/>
      <c r="D27" s="25">
        <f>июль!D27+авг!D27+сент!D27</f>
        <v>2.187</v>
      </c>
      <c r="E27" s="25">
        <f>июль!E27+авг!E27+сент!E27</f>
        <v>136.521</v>
      </c>
      <c r="F27" s="25">
        <f t="shared" si="0"/>
        <v>138.708</v>
      </c>
      <c r="G27" s="54">
        <f>июль!G27+авг!G27+сент!G27</f>
        <v>2.309</v>
      </c>
      <c r="H27" s="54">
        <f>июль!H27+авг!H27+сент!H27</f>
        <v>131.501</v>
      </c>
      <c r="I27" s="26">
        <f t="shared" si="1"/>
        <v>133.81</v>
      </c>
      <c r="J27" s="27">
        <f t="shared" si="2"/>
        <v>1.0557841792409695</v>
      </c>
      <c r="K27" s="27">
        <f t="shared" si="2"/>
        <v>0.963229100284938</v>
      </c>
      <c r="L27" s="28">
        <f t="shared" si="2"/>
        <v>0.9646884101854255</v>
      </c>
      <c r="M27" s="55">
        <f>июль!M27+авг!M27+сент!M27</f>
        <v>18032.21</v>
      </c>
      <c r="N27" s="29">
        <f t="shared" si="3"/>
        <v>134.75980868395484</v>
      </c>
    </row>
    <row r="28" spans="1:14" ht="12.75">
      <c r="A28" s="32" t="s">
        <v>9</v>
      </c>
      <c r="B28" s="30"/>
      <c r="C28" s="30"/>
      <c r="D28" s="25">
        <f>июль!D28+авг!D28+сент!D28</f>
        <v>94.77000000000001</v>
      </c>
      <c r="E28" s="25">
        <f>июль!E28+авг!E28+сент!E28</f>
        <v>5584.950000000001</v>
      </c>
      <c r="F28" s="25">
        <f t="shared" si="0"/>
        <v>5679.720000000001</v>
      </c>
      <c r="G28" s="54">
        <f>июль!G28+авг!G28+сент!G28</f>
        <v>90.177</v>
      </c>
      <c r="H28" s="54">
        <f>июль!H28+авг!H28+сент!H28</f>
        <v>5543.626</v>
      </c>
      <c r="I28" s="26">
        <f t="shared" si="1"/>
        <v>5633.803</v>
      </c>
      <c r="J28" s="27">
        <f t="shared" si="2"/>
        <v>0.9515352959797404</v>
      </c>
      <c r="K28" s="27">
        <f t="shared" si="2"/>
        <v>0.9926008290136885</v>
      </c>
      <c r="L28" s="28">
        <f t="shared" si="2"/>
        <v>0.9919156226011139</v>
      </c>
      <c r="M28" s="55">
        <f>июль!M28+авг!M28+сент!M28</f>
        <v>237984.01</v>
      </c>
      <c r="N28" s="29">
        <f t="shared" si="3"/>
        <v>42.24216040212979</v>
      </c>
    </row>
    <row r="29" spans="1:14" ht="12.75">
      <c r="A29" s="31" t="s">
        <v>10</v>
      </c>
      <c r="B29" s="30"/>
      <c r="C29" s="30"/>
      <c r="D29" s="25">
        <f>июль!D29+авг!D29+сент!D29</f>
        <v>7.29</v>
      </c>
      <c r="E29" s="25">
        <f>июль!E29+авг!E29+сент!E29</f>
        <v>496.44000000000005</v>
      </c>
      <c r="F29" s="25">
        <f t="shared" si="0"/>
        <v>503.7300000000001</v>
      </c>
      <c r="G29" s="54">
        <f>июль!G29+авг!G29+сент!G29</f>
        <v>6.983</v>
      </c>
      <c r="H29" s="54">
        <f>июль!H29+авг!H29+сент!H29</f>
        <v>456.017</v>
      </c>
      <c r="I29" s="26">
        <f t="shared" si="1"/>
        <v>463</v>
      </c>
      <c r="J29" s="27">
        <f t="shared" si="2"/>
        <v>0.9578875171467763</v>
      </c>
      <c r="K29" s="27">
        <f t="shared" si="2"/>
        <v>0.9185742486503907</v>
      </c>
      <c r="L29" s="28">
        <f t="shared" si="2"/>
        <v>0.9191431917892521</v>
      </c>
      <c r="M29" s="55">
        <f>июль!M29+авг!M29+сент!M29</f>
        <v>63431</v>
      </c>
      <c r="N29" s="29">
        <f t="shared" si="3"/>
        <v>137</v>
      </c>
    </row>
    <row r="30" spans="1:14" ht="12.75">
      <c r="A30" s="31" t="s">
        <v>11</v>
      </c>
      <c r="B30" s="30"/>
      <c r="C30" s="30"/>
      <c r="D30" s="25">
        <f>июль!D30+авг!D30+сент!D30</f>
        <v>2.187</v>
      </c>
      <c r="E30" s="25">
        <f>июль!E30+авг!E30+сент!E30</f>
        <v>136.521</v>
      </c>
      <c r="F30" s="25">
        <f t="shared" si="0"/>
        <v>138.708</v>
      </c>
      <c r="G30" s="54">
        <f>июль!G30+авг!G30+сент!G30</f>
        <v>1.901</v>
      </c>
      <c r="H30" s="54">
        <f>июль!H30+авг!H30+сент!H30</f>
        <v>139.576</v>
      </c>
      <c r="I30" s="26">
        <f t="shared" si="1"/>
        <v>141.477</v>
      </c>
      <c r="J30" s="27">
        <f t="shared" si="2"/>
        <v>0.8692272519433014</v>
      </c>
      <c r="K30" s="27">
        <f t="shared" si="2"/>
        <v>1.0223775096871544</v>
      </c>
      <c r="L30" s="28">
        <f t="shared" si="2"/>
        <v>1.0199627995501341</v>
      </c>
      <c r="M30" s="55">
        <f>июль!M30+авг!M30+сент!M30</f>
        <v>22407.48</v>
      </c>
      <c r="N30" s="29">
        <f t="shared" si="3"/>
        <v>158.38249326745688</v>
      </c>
    </row>
    <row r="31" spans="1:14" ht="12.75">
      <c r="A31" s="31" t="s">
        <v>12</v>
      </c>
      <c r="B31" s="30"/>
      <c r="C31" s="30"/>
      <c r="D31" s="25">
        <f>июль!D31+авг!D31+сент!D31</f>
        <v>0.972</v>
      </c>
      <c r="E31" s="25">
        <f>июль!E31+авг!E31+сент!E31</f>
        <v>74.46600000000001</v>
      </c>
      <c r="F31" s="25">
        <f t="shared" si="0"/>
        <v>75.438</v>
      </c>
      <c r="G31" s="54">
        <f>июль!G31+авг!G31+сент!G31</f>
        <v>1.044</v>
      </c>
      <c r="H31" s="54">
        <f>июль!H31+авг!H31+сент!H31</f>
        <v>81.896</v>
      </c>
      <c r="I31" s="26">
        <f t="shared" si="1"/>
        <v>82.94</v>
      </c>
      <c r="J31" s="27">
        <f t="shared" si="2"/>
        <v>1.0740740740740742</v>
      </c>
      <c r="K31" s="27">
        <f t="shared" si="2"/>
        <v>1.0997770794725108</v>
      </c>
      <c r="L31" s="28">
        <f t="shared" si="2"/>
        <v>1.0994459025955088</v>
      </c>
      <c r="M31" s="55">
        <f>июль!M31+авг!M31+сент!M31</f>
        <v>30354.17</v>
      </c>
      <c r="N31" s="29">
        <f t="shared" si="3"/>
        <v>365.97745358090185</v>
      </c>
    </row>
    <row r="32" spans="1:14" ht="12.75">
      <c r="A32" s="31" t="s">
        <v>13</v>
      </c>
      <c r="B32" s="30"/>
      <c r="C32" s="30"/>
      <c r="D32" s="25">
        <f>июль!D32+авг!D32+сент!D32</f>
        <v>243</v>
      </c>
      <c r="E32" s="25">
        <f>июль!E32+авг!E32+сент!E32</f>
        <v>12411</v>
      </c>
      <c r="F32" s="25">
        <f t="shared" si="0"/>
        <v>12654</v>
      </c>
      <c r="G32" s="54">
        <f>июль!G32+авг!G32+сент!G32</f>
        <v>252.9</v>
      </c>
      <c r="H32" s="54">
        <f>июль!H32+авг!H32+сент!H32</f>
        <v>12888.400000000001</v>
      </c>
      <c r="I32" s="26">
        <f t="shared" si="1"/>
        <v>13141.300000000001</v>
      </c>
      <c r="J32" s="27">
        <f t="shared" si="2"/>
        <v>1.0407407407407407</v>
      </c>
      <c r="K32" s="27">
        <f t="shared" si="2"/>
        <v>1.0384658770445574</v>
      </c>
      <c r="L32" s="28">
        <f t="shared" si="2"/>
        <v>1.0385095621937728</v>
      </c>
      <c r="M32" s="55">
        <f>июль!M32+авг!M32+сент!M32</f>
        <v>69641.69</v>
      </c>
      <c r="N32" s="29">
        <f t="shared" si="3"/>
        <v>5.29945210899987</v>
      </c>
    </row>
    <row r="33" spans="1:14" ht="12.75">
      <c r="A33" s="31" t="s">
        <v>14</v>
      </c>
      <c r="B33" s="30"/>
      <c r="C33" s="30"/>
      <c r="D33" s="25">
        <f>июль!D33+авг!D33+сент!D33</f>
        <v>6.075</v>
      </c>
      <c r="E33" s="25">
        <f>июль!E33+авг!E33+сент!E33</f>
        <v>359.919</v>
      </c>
      <c r="F33" s="25">
        <f t="shared" si="0"/>
        <v>365.99399999999997</v>
      </c>
      <c r="G33" s="54">
        <f>июль!G33+авг!G33+сент!G33</f>
        <v>5.922</v>
      </c>
      <c r="H33" s="54">
        <f>июль!H33+авг!H33+сент!H33</f>
        <v>333.938</v>
      </c>
      <c r="I33" s="26">
        <f t="shared" si="1"/>
        <v>339.86</v>
      </c>
      <c r="J33" s="27">
        <f t="shared" si="2"/>
        <v>0.9748148148148147</v>
      </c>
      <c r="K33" s="27">
        <f t="shared" si="2"/>
        <v>0.9278143137761552</v>
      </c>
      <c r="L33" s="28">
        <f t="shared" si="2"/>
        <v>0.9285944578326422</v>
      </c>
      <c r="M33" s="55">
        <f>июль!M33+авг!M33+сент!M33</f>
        <v>10368.59</v>
      </c>
      <c r="N33" s="29">
        <f t="shared" si="3"/>
        <v>30.508415229800505</v>
      </c>
    </row>
    <row r="34" spans="1:14" ht="12.75">
      <c r="A34" s="31" t="s">
        <v>15</v>
      </c>
      <c r="B34" s="30"/>
      <c r="C34" s="30"/>
      <c r="D34" s="25">
        <f>июль!D34+авг!D34+сент!D34</f>
        <v>7.29</v>
      </c>
      <c r="E34" s="25">
        <f>июль!E34+авг!E34+сент!E34</f>
        <v>533.673</v>
      </c>
      <c r="F34" s="25">
        <f t="shared" si="0"/>
        <v>540.963</v>
      </c>
      <c r="G34" s="54">
        <f>июль!G34+авг!G34+сент!G34</f>
        <v>7.513</v>
      </c>
      <c r="H34" s="54">
        <f>июль!H34+авг!H34+сент!H34</f>
        <v>537.2180000000001</v>
      </c>
      <c r="I34" s="26">
        <f t="shared" si="1"/>
        <v>544.7310000000001</v>
      </c>
      <c r="J34" s="27">
        <f t="shared" si="2"/>
        <v>1.0305898491083676</v>
      </c>
      <c r="K34" s="27">
        <f t="shared" si="2"/>
        <v>1.0066426444658059</v>
      </c>
      <c r="L34" s="28">
        <f t="shared" si="2"/>
        <v>1.006965356225842</v>
      </c>
      <c r="M34" s="55">
        <f>июль!M34+авг!M34+сент!M34</f>
        <v>24632.800000000003</v>
      </c>
      <c r="N34" s="29">
        <f t="shared" si="3"/>
        <v>45.22011781962106</v>
      </c>
    </row>
    <row r="35" spans="1:14" ht="12.75">
      <c r="A35" s="31" t="s">
        <v>16</v>
      </c>
      <c r="B35" s="30"/>
      <c r="C35" s="30"/>
      <c r="D35" s="25">
        <f>июль!D35+авг!D35+сент!D35</f>
        <v>1.944</v>
      </c>
      <c r="E35" s="25">
        <f>июль!E35+авг!E35+сент!E35</f>
        <v>148.93200000000002</v>
      </c>
      <c r="F35" s="25">
        <f t="shared" si="0"/>
        <v>150.876</v>
      </c>
      <c r="G35" s="54">
        <f>июль!G35+авг!G35+сент!G35</f>
        <v>2.018</v>
      </c>
      <c r="H35" s="54">
        <f>июль!H35+авг!H35+сент!H35</f>
        <v>152.54399999999998</v>
      </c>
      <c r="I35" s="26">
        <f t="shared" si="1"/>
        <v>154.56199999999998</v>
      </c>
      <c r="J35" s="27">
        <f t="shared" si="2"/>
        <v>1.0380658436213992</v>
      </c>
      <c r="K35" s="27">
        <f t="shared" si="2"/>
        <v>1.024252679075014</v>
      </c>
      <c r="L35" s="28">
        <f t="shared" si="2"/>
        <v>1.0244306582889258</v>
      </c>
      <c r="M35" s="55">
        <f>июль!M35+авг!M35+сент!M35</f>
        <v>6145.01</v>
      </c>
      <c r="N35" s="29">
        <f t="shared" si="3"/>
        <v>39.75757301277158</v>
      </c>
    </row>
    <row r="36" spans="1:14" ht="12.75">
      <c r="A36" s="31" t="s">
        <v>17</v>
      </c>
      <c r="B36" s="30"/>
      <c r="C36" s="30"/>
      <c r="D36" s="25">
        <f>июль!D36+авг!D36+сент!D36</f>
        <v>6.075</v>
      </c>
      <c r="E36" s="25">
        <f>июль!E36+авг!E36+сент!E36</f>
        <v>372.33</v>
      </c>
      <c r="F36" s="25">
        <f t="shared" si="0"/>
        <v>378.405</v>
      </c>
      <c r="G36" s="54">
        <f>июль!G36+авг!G36+сент!G36</f>
        <v>5.821</v>
      </c>
      <c r="H36" s="54">
        <f>июль!H36+авг!H36+сент!H36</f>
        <v>373.953</v>
      </c>
      <c r="I36" s="26">
        <f t="shared" si="1"/>
        <v>379.774</v>
      </c>
      <c r="J36" s="27">
        <f t="shared" si="2"/>
        <v>0.9581893004115226</v>
      </c>
      <c r="K36" s="27">
        <f t="shared" si="2"/>
        <v>1.0043590363387318</v>
      </c>
      <c r="L36" s="28">
        <f t="shared" si="2"/>
        <v>1.0036178168893117</v>
      </c>
      <c r="M36" s="55">
        <f>июль!M36+авг!M36+сент!M36</f>
        <v>20256.07</v>
      </c>
      <c r="N36" s="29">
        <f t="shared" si="3"/>
        <v>53.33716894784793</v>
      </c>
    </row>
    <row r="37" spans="1:14" ht="12.75">
      <c r="A37" s="31" t="s">
        <v>18</v>
      </c>
      <c r="B37" s="30"/>
      <c r="C37" s="30"/>
      <c r="D37" s="25">
        <f>июль!D37+авг!D37+сент!D37</f>
        <v>2.916</v>
      </c>
      <c r="E37" s="25">
        <f>июль!E37+авг!E37+сент!E37</f>
        <v>248.22000000000003</v>
      </c>
      <c r="F37" s="25">
        <f t="shared" si="0"/>
        <v>251.13600000000002</v>
      </c>
      <c r="G37" s="54">
        <f>июль!G37+авг!G37+сент!G37</f>
        <v>2.058</v>
      </c>
      <c r="H37" s="54">
        <f>июль!H37+авг!H37+сент!H37</f>
        <v>249.278</v>
      </c>
      <c r="I37" s="26">
        <f t="shared" si="1"/>
        <v>251.33599999999998</v>
      </c>
      <c r="J37" s="27">
        <f t="shared" si="2"/>
        <v>0.7057613168724279</v>
      </c>
      <c r="K37" s="27">
        <f t="shared" si="2"/>
        <v>1.0042623479171702</v>
      </c>
      <c r="L37" s="28">
        <f t="shared" si="2"/>
        <v>1.0007963812436287</v>
      </c>
      <c r="M37" s="55">
        <f>июль!M37+авг!M37+сент!M37</f>
        <v>24793.44</v>
      </c>
      <c r="N37" s="29">
        <f t="shared" si="3"/>
        <v>98.64659260909698</v>
      </c>
    </row>
    <row r="38" spans="1:14" ht="12.75">
      <c r="A38" s="31" t="s">
        <v>19</v>
      </c>
      <c r="B38" s="30"/>
      <c r="C38" s="30"/>
      <c r="D38" s="25">
        <f>июль!D38+авг!D38+сент!D38</f>
        <v>2.187</v>
      </c>
      <c r="E38" s="25">
        <f>июль!E38+авг!E38+сент!E38</f>
        <v>136.521</v>
      </c>
      <c r="F38" s="25">
        <f t="shared" si="0"/>
        <v>138.708</v>
      </c>
      <c r="G38" s="54">
        <f>июль!G38+авг!G38+сент!G38</f>
        <v>2.267</v>
      </c>
      <c r="H38" s="54">
        <f>июль!H38+авг!H38+сент!H38</f>
        <v>140.40300000000002</v>
      </c>
      <c r="I38" s="26">
        <f t="shared" si="1"/>
        <v>142.67000000000002</v>
      </c>
      <c r="J38" s="27">
        <f t="shared" si="2"/>
        <v>1.0365797896662095</v>
      </c>
      <c r="K38" s="27">
        <f t="shared" si="2"/>
        <v>1.0284351857955922</v>
      </c>
      <c r="L38" s="28">
        <f t="shared" si="2"/>
        <v>1.0285636012342476</v>
      </c>
      <c r="M38" s="55">
        <f>июль!M38+авг!M38+сент!M38</f>
        <v>19752.52</v>
      </c>
      <c r="N38" s="29">
        <f t="shared" si="3"/>
        <v>138.44900820074295</v>
      </c>
    </row>
    <row r="39" spans="1:14" ht="12.75">
      <c r="A39" s="31" t="s">
        <v>20</v>
      </c>
      <c r="B39" s="30"/>
      <c r="C39" s="30"/>
      <c r="D39" s="25">
        <f>июль!D39+авг!D39+сент!D39</f>
        <v>23.085</v>
      </c>
      <c r="E39" s="25">
        <f>июль!E39+авг!E39+сент!E39</f>
        <v>1241.1</v>
      </c>
      <c r="F39" s="25">
        <f t="shared" si="0"/>
        <v>1264.185</v>
      </c>
      <c r="G39" s="54">
        <f>июль!G39+авг!G39+сент!G39</f>
        <v>16.355</v>
      </c>
      <c r="H39" s="54">
        <f>июль!H39+авг!H39+сент!H39</f>
        <v>1175.17</v>
      </c>
      <c r="I39" s="26">
        <f t="shared" si="1"/>
        <v>1191.525</v>
      </c>
      <c r="J39" s="27">
        <f t="shared" si="2"/>
        <v>0.7084687026207493</v>
      </c>
      <c r="K39" s="27">
        <f t="shared" si="2"/>
        <v>0.9468777697204095</v>
      </c>
      <c r="L39" s="28">
        <f t="shared" si="2"/>
        <v>0.9425242349814308</v>
      </c>
      <c r="M39" s="55">
        <f>июль!M39+авг!M39+сент!M39</f>
        <v>112369.97</v>
      </c>
      <c r="N39" s="29">
        <f t="shared" si="3"/>
        <v>94.30768972535196</v>
      </c>
    </row>
    <row r="40" spans="1:14" ht="12.75">
      <c r="A40" s="31" t="s">
        <v>21</v>
      </c>
      <c r="B40" s="30"/>
      <c r="C40" s="30"/>
      <c r="D40" s="25">
        <f>июль!D40+авг!D40+сент!D40</f>
        <v>24.3</v>
      </c>
      <c r="E40" s="25">
        <f>июль!E40+авг!E40+сент!E40</f>
        <v>1241.1</v>
      </c>
      <c r="F40" s="25">
        <f t="shared" si="0"/>
        <v>1265.3999999999999</v>
      </c>
      <c r="G40" s="54">
        <f>июль!G40+авг!G40+сент!G40</f>
        <v>24.1</v>
      </c>
      <c r="H40" s="54">
        <f>июль!H40+авг!H40+сент!H40</f>
        <v>1254.9</v>
      </c>
      <c r="I40" s="26">
        <f t="shared" si="1"/>
        <v>1279</v>
      </c>
      <c r="J40" s="27">
        <f t="shared" si="2"/>
        <v>0.9917695473251029</v>
      </c>
      <c r="K40" s="27">
        <f t="shared" si="2"/>
        <v>1.0111191684795746</v>
      </c>
      <c r="L40" s="28">
        <f t="shared" si="2"/>
        <v>1.0107475896949583</v>
      </c>
      <c r="M40" s="55">
        <f>июль!M40+авг!M40+сент!M40</f>
        <v>55825.21</v>
      </c>
      <c r="N40" s="29">
        <f t="shared" si="3"/>
        <v>43.647544956997656</v>
      </c>
    </row>
    <row r="41" spans="1:14" ht="12.75">
      <c r="A41" s="31" t="s">
        <v>22</v>
      </c>
      <c r="B41" s="30"/>
      <c r="C41" s="30"/>
      <c r="D41" s="25">
        <f>июль!D41+авг!D41+сент!D41</f>
        <v>29.16</v>
      </c>
      <c r="E41" s="25">
        <f>июль!E41+авг!E41+сент!E41</f>
        <v>1737.5400000000002</v>
      </c>
      <c r="F41" s="25">
        <f t="shared" si="0"/>
        <v>1766.7000000000003</v>
      </c>
      <c r="G41" s="54">
        <f>июль!G41+авг!G41+сент!G41</f>
        <v>19.416</v>
      </c>
      <c r="H41" s="54">
        <f>июль!H41+авг!H41+сент!H41</f>
        <v>1312.509</v>
      </c>
      <c r="I41" s="26">
        <f t="shared" si="1"/>
        <v>1331.925</v>
      </c>
      <c r="J41" s="27">
        <f t="shared" si="2"/>
        <v>0.665843621399177</v>
      </c>
      <c r="K41" s="27">
        <f t="shared" si="2"/>
        <v>0.7553834731862288</v>
      </c>
      <c r="L41" s="28">
        <f t="shared" si="2"/>
        <v>0.7539055866870435</v>
      </c>
      <c r="M41" s="55">
        <f>июль!M41+авг!M41+сент!M41</f>
        <v>42633.18</v>
      </c>
      <c r="N41" s="29">
        <f t="shared" si="3"/>
        <v>32.008694183231036</v>
      </c>
    </row>
    <row r="42" spans="1:14" ht="12.75">
      <c r="A42" s="31" t="s">
        <v>23</v>
      </c>
      <c r="B42" s="30"/>
      <c r="C42" s="30"/>
      <c r="D42" s="25">
        <f>июль!D42+авг!D42+сент!D42</f>
        <v>43.739999999999995</v>
      </c>
      <c r="E42" s="25">
        <f>июль!E42+авг!E42+сент!E42</f>
        <v>2730.42</v>
      </c>
      <c r="F42" s="25">
        <f t="shared" si="0"/>
        <v>2774.16</v>
      </c>
      <c r="G42" s="54">
        <f>июль!G42+авг!G42+сент!G42</f>
        <v>40.807</v>
      </c>
      <c r="H42" s="54">
        <f>июль!H42+авг!H42+сент!H42</f>
        <v>2667.284</v>
      </c>
      <c r="I42" s="26">
        <f t="shared" si="1"/>
        <v>2708.091</v>
      </c>
      <c r="J42" s="27">
        <f t="shared" si="2"/>
        <v>0.93294467306813</v>
      </c>
      <c r="K42" s="27">
        <f t="shared" si="2"/>
        <v>0.9768768174859546</v>
      </c>
      <c r="L42" s="28">
        <f t="shared" si="2"/>
        <v>0.9761841422268362</v>
      </c>
      <c r="M42" s="55">
        <f>июль!M42+авг!M42+сент!M42</f>
        <v>140029.18</v>
      </c>
      <c r="N42" s="29">
        <f t="shared" si="3"/>
        <v>51.70770849280914</v>
      </c>
    </row>
    <row r="43" spans="1:14" ht="12.75">
      <c r="A43" s="31" t="s">
        <v>24</v>
      </c>
      <c r="B43" s="30"/>
      <c r="C43" s="30"/>
      <c r="D43" s="25">
        <f>июль!D43+авг!D43+сент!D43</f>
        <v>9.72</v>
      </c>
      <c r="E43" s="25">
        <f>июль!E43+авг!E43+сент!E43</f>
        <v>620.55</v>
      </c>
      <c r="F43" s="25">
        <f t="shared" si="0"/>
        <v>630.27</v>
      </c>
      <c r="G43" s="54">
        <f>июль!G43+авг!G43+сент!G43</f>
        <v>9.72</v>
      </c>
      <c r="H43" s="54">
        <f>июль!H43+авг!H43+сент!H43</f>
        <v>625.04</v>
      </c>
      <c r="I43" s="26">
        <f t="shared" si="1"/>
        <v>634.76</v>
      </c>
      <c r="J43" s="27">
        <f t="shared" si="2"/>
        <v>1</v>
      </c>
      <c r="K43" s="27">
        <f t="shared" si="2"/>
        <v>1.007235516880187</v>
      </c>
      <c r="L43" s="28">
        <f t="shared" si="2"/>
        <v>1.0071239310136926</v>
      </c>
      <c r="M43" s="55">
        <f>июль!M43+авг!M43+сент!M43</f>
        <v>27294.68</v>
      </c>
      <c r="N43" s="29">
        <f t="shared" si="3"/>
        <v>43</v>
      </c>
    </row>
    <row r="44" spans="1:14" ht="12.75">
      <c r="A44" s="32" t="s">
        <v>25</v>
      </c>
      <c r="B44" s="30"/>
      <c r="C44" s="30"/>
      <c r="D44" s="25">
        <f>июль!D44+авг!D44+сент!D44</f>
        <v>14.58</v>
      </c>
      <c r="E44" s="25">
        <f>июль!E44+авг!E44+сент!E44</f>
        <v>992.8800000000001</v>
      </c>
      <c r="F44" s="25">
        <f>D44+E44</f>
        <v>1007.4600000000002</v>
      </c>
      <c r="G44" s="54">
        <f>июль!G44+авг!G44+сент!G44</f>
        <v>14.589</v>
      </c>
      <c r="H44" s="54">
        <f>июль!H44+авг!H44+сент!H44</f>
        <v>1009.0609999999999</v>
      </c>
      <c r="I44" s="26">
        <f>G44+H44</f>
        <v>1023.65</v>
      </c>
      <c r="J44" s="27">
        <f t="shared" si="2"/>
        <v>1.0006172839506173</v>
      </c>
      <c r="K44" s="27">
        <f t="shared" si="2"/>
        <v>1.0162970348884053</v>
      </c>
      <c r="L44" s="28">
        <f t="shared" si="2"/>
        <v>1.016070116927719</v>
      </c>
      <c r="M44" s="55">
        <f>июль!M44+авг!M44+сент!M44</f>
        <v>52714.149999999994</v>
      </c>
      <c r="N44" s="29">
        <f>IF(I44&gt;0,M44/I44,0)</f>
        <v>51.49626337126947</v>
      </c>
    </row>
    <row r="45" spans="1:14" s="20" customFormat="1" ht="12.75">
      <c r="A45" s="44" t="s">
        <v>54</v>
      </c>
      <c r="B45" s="45"/>
      <c r="C45" s="45"/>
      <c r="D45" s="46">
        <f>SUM(D22:D44)</f>
        <v>555.4980000000002</v>
      </c>
      <c r="E45" s="46">
        <f>SUM(E22:E44)</f>
        <v>31213.665000000008</v>
      </c>
      <c r="F45" s="46">
        <f>D45+E45</f>
        <v>31769.163000000008</v>
      </c>
      <c r="G45" s="56">
        <f>июль!G45+авг!G45+сент!G45</f>
        <v>535.3620000000002</v>
      </c>
      <c r="H45" s="56">
        <f>июль!H45+авг!H45+сент!H45</f>
        <v>30872.623</v>
      </c>
      <c r="I45" s="47">
        <f>G45+H45</f>
        <v>31407.985</v>
      </c>
      <c r="J45" s="59">
        <f>IF(G45&gt;0,G45/D45,0)</f>
        <v>0.9637514446496658</v>
      </c>
      <c r="K45" s="59">
        <f>IF(E45&gt;0,H45/E45,0)</f>
        <v>0.9890739520655454</v>
      </c>
      <c r="L45" s="59">
        <f>IF(F45&gt;0,I45/F45,0)</f>
        <v>0.9886311767168683</v>
      </c>
      <c r="M45" s="57">
        <f>июль!M45+авг!M45+сент!M45</f>
        <v>1550571.0299999998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21.87</v>
      </c>
      <c r="E47" s="35">
        <f t="shared" si="4"/>
        <v>1290.7440000000001</v>
      </c>
      <c r="F47" s="35">
        <f t="shared" si="4"/>
        <v>1312.614</v>
      </c>
      <c r="G47" s="35">
        <f t="shared" si="4"/>
        <v>21.177</v>
      </c>
      <c r="H47" s="35">
        <f t="shared" si="4"/>
        <v>1304.027</v>
      </c>
      <c r="I47" s="35">
        <f t="shared" si="4"/>
        <v>1325.2040000000002</v>
      </c>
      <c r="J47" s="61">
        <f>IF(G47=0,0,G47/D47)</f>
        <v>0.968312757201646</v>
      </c>
      <c r="K47" s="61">
        <f>IF(H47=0,0,H47/E47)</f>
        <v>1.010290963971167</v>
      </c>
      <c r="L47" s="61">
        <f>IF(I47&gt;0,I47/F47,0)</f>
        <v>1.0095915478579385</v>
      </c>
      <c r="M47" s="58">
        <f>SUM(M22:M24)</f>
        <v>429458.95999999996</v>
      </c>
      <c r="N47" s="36">
        <f>IF(M47=0,0,M47/I47)</f>
        <v>324.0700752487918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 horizontalCentered="1"/>
  <pageMargins left="0.31496062992125984" right="0.31496062992125984" top="0.7480314960629921" bottom="0.35433070866141736" header="0" footer="0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A24" sqref="A24"/>
    </sheetView>
  </sheetViews>
  <sheetFormatPr defaultColWidth="9.00390625" defaultRowHeight="12.75"/>
  <cols>
    <col min="1" max="1" width="32.75390625" style="2" customWidth="1"/>
    <col min="2" max="2" width="13.875" style="2" customWidth="1"/>
    <col min="3" max="3" width="12.125" style="2" customWidth="1"/>
    <col min="4" max="12" width="11.25390625" style="2" customWidth="1"/>
    <col min="13" max="13" width="16.1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91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43228</v>
      </c>
    </row>
    <row r="6" spans="1:2" ht="12.75">
      <c r="A6" s="6" t="s">
        <v>27</v>
      </c>
      <c r="B6" s="142">
        <f>'1 полуг'!B6+'3 кв'!B6</f>
        <v>243</v>
      </c>
    </row>
    <row r="7" spans="1:2" ht="13.5" thickBot="1">
      <c r="A7" s="7" t="s">
        <v>29</v>
      </c>
      <c r="B7" s="144">
        <f>'1 полуг'!B7+'3 кв'!B7</f>
        <v>42985</v>
      </c>
    </row>
    <row r="8" spans="1:6" ht="12.75">
      <c r="A8" s="8" t="s">
        <v>31</v>
      </c>
      <c r="B8" s="143">
        <f>'1 полуг'!B8+'3 кв'!B8</f>
        <v>5128872.24</v>
      </c>
      <c r="C8" s="174"/>
      <c r="D8" s="177"/>
      <c r="E8" s="173"/>
      <c r="F8" s="173"/>
    </row>
    <row r="9" spans="1:6" ht="12.75">
      <c r="A9" s="9" t="s">
        <v>32</v>
      </c>
      <c r="B9" s="130">
        <f>'1 полуг'!B9+'3 кв'!B9</f>
        <v>5096812.57</v>
      </c>
      <c r="C9" s="174"/>
      <c r="D9" s="177"/>
      <c r="E9" s="173"/>
      <c r="F9" s="173"/>
    </row>
    <row r="10" spans="1:6" ht="13.5" thickBot="1">
      <c r="A10" s="11" t="s">
        <v>33</v>
      </c>
      <c r="B10" s="131">
        <f>B8-B9</f>
        <v>32059.669999999925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118.64699361524939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1.1299713677642798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0.9637514446496658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0.9650529809395342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0.9650463273194765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30"/>
      <c r="C22" s="30"/>
      <c r="D22" s="25">
        <f>'1 полуг'!D22+'3 кв'!D22</f>
        <v>12.15</v>
      </c>
      <c r="E22" s="25">
        <f>'1 полуг'!E22+'3 кв'!E22</f>
        <v>2364.175</v>
      </c>
      <c r="F22" s="25">
        <f>D22+E22</f>
        <v>2376.3250000000003</v>
      </c>
      <c r="G22" s="54">
        <f>'1 полуг'!G22+'3 кв'!G22</f>
        <v>10.681</v>
      </c>
      <c r="H22" s="54">
        <f>'1 полуг'!H22+'3 кв'!H22</f>
        <v>2214.303</v>
      </c>
      <c r="I22" s="26">
        <f>G22+H22</f>
        <v>2224.984</v>
      </c>
      <c r="J22" s="27">
        <f>IF(D22&gt;0,G22/D22,0)</f>
        <v>0.8790946502057613</v>
      </c>
      <c r="K22" s="27">
        <f>IF(E22&gt;0,H22/E22,0)</f>
        <v>0.936607061659987</v>
      </c>
      <c r="L22" s="28">
        <f>IF(I22&gt;0,I22/F22,0)</f>
        <v>0.9363130043239034</v>
      </c>
      <c r="M22" s="55">
        <f>'1 полуг'!M22+'3 кв'!M22</f>
        <v>805661.3300000001</v>
      </c>
      <c r="N22" s="29">
        <f>IF(I22&gt;0,M22/I22,0)</f>
        <v>362.09758362307326</v>
      </c>
    </row>
    <row r="23" spans="1:14" ht="12.75">
      <c r="A23" s="23" t="s">
        <v>7</v>
      </c>
      <c r="B23" s="30"/>
      <c r="C23" s="30"/>
      <c r="D23" s="25">
        <f>'1 полуг'!D23+'3 кв'!D23</f>
        <v>4.86</v>
      </c>
      <c r="E23" s="25">
        <f>'1 полуг'!E23+'3 кв'!E23</f>
        <v>1031.64</v>
      </c>
      <c r="F23" s="25">
        <f aca="true" t="shared" si="0" ref="F23:F43">D23+E23</f>
        <v>1036.5</v>
      </c>
      <c r="G23" s="54">
        <f>'1 полуг'!G23+'3 кв'!G23</f>
        <v>4.953</v>
      </c>
      <c r="H23" s="54">
        <f>'1 полуг'!H23+'3 кв'!H23</f>
        <v>1053.723</v>
      </c>
      <c r="I23" s="26">
        <f aca="true" t="shared" si="1" ref="I23:I43">G23+H23</f>
        <v>1058.676</v>
      </c>
      <c r="J23" s="27">
        <f aca="true" t="shared" si="2" ref="J23:L44">IF(D23&gt;0,G23/D23,0)</f>
        <v>1.0191358024691357</v>
      </c>
      <c r="K23" s="27">
        <f t="shared" si="2"/>
        <v>1.0214057229266023</v>
      </c>
      <c r="L23" s="28">
        <f t="shared" si="2"/>
        <v>1.0213950795947901</v>
      </c>
      <c r="M23" s="55">
        <f>'1 полуг'!M23+'3 кв'!M23</f>
        <v>204185.77999999997</v>
      </c>
      <c r="N23" s="29">
        <f aca="true" t="shared" si="3" ref="N23:N43">IF(I23&gt;0,M23/I23,0)</f>
        <v>192.86899863603216</v>
      </c>
    </row>
    <row r="24" spans="1:14" ht="12.75">
      <c r="A24" s="23" t="s">
        <v>97</v>
      </c>
      <c r="B24" s="30"/>
      <c r="C24" s="30"/>
      <c r="D24" s="25">
        <f>'1 полуг'!D24+'3 кв'!D24</f>
        <v>4.86</v>
      </c>
      <c r="E24" s="25">
        <f>'1 полуг'!E24+'3 кв'!E24</f>
        <v>1074.625</v>
      </c>
      <c r="F24" s="25">
        <f>D24+E24</f>
        <v>1079.485</v>
      </c>
      <c r="G24" s="54">
        <f>'1 полуг'!G24+'3 кв'!G24</f>
        <v>5.543</v>
      </c>
      <c r="H24" s="54">
        <f>'1 полуг'!H24+'3 кв'!H24</f>
        <v>1007.606</v>
      </c>
      <c r="I24" s="26">
        <f>G24+H24</f>
        <v>1013.149</v>
      </c>
      <c r="J24" s="27">
        <f>IF(D24&gt;0,G24/D24,0)</f>
        <v>1.1405349794238682</v>
      </c>
      <c r="K24" s="27">
        <f>IF(E24&gt;0,H24/E24,0)</f>
        <v>0.9376349889496336</v>
      </c>
      <c r="L24" s="28">
        <f>IF(F24&gt;0,I24/F24,0)</f>
        <v>0.938548474504046</v>
      </c>
      <c r="M24" s="55">
        <f>'1 полуг'!M24+'3 кв'!M24</f>
        <v>222985.64999999997</v>
      </c>
      <c r="N24" s="29">
        <f>IF(I24&gt;0,M24/I24,0)</f>
        <v>220.0916647008485</v>
      </c>
    </row>
    <row r="25" spans="1:14" ht="12.75">
      <c r="A25" s="31" t="s">
        <v>8</v>
      </c>
      <c r="B25" s="30"/>
      <c r="C25" s="30"/>
      <c r="D25" s="25">
        <f>'1 полуг'!D25+'3 кв'!D25</f>
        <v>7.776</v>
      </c>
      <c r="E25" s="25">
        <f>'1 полуг'!E25+'3 кв'!E25</f>
        <v>1590.4449999999997</v>
      </c>
      <c r="F25" s="25">
        <f t="shared" si="0"/>
        <v>1598.2209999999998</v>
      </c>
      <c r="G25" s="54">
        <f>'1 полуг'!G25+'3 кв'!G25</f>
        <v>4.126</v>
      </c>
      <c r="H25" s="54">
        <f>'1 полуг'!H25+'3 кв'!H25</f>
        <v>1057.722</v>
      </c>
      <c r="I25" s="26">
        <f t="shared" si="1"/>
        <v>1061.848</v>
      </c>
      <c r="J25" s="27">
        <f t="shared" si="2"/>
        <v>0.5306069958847737</v>
      </c>
      <c r="K25" s="27">
        <f t="shared" si="2"/>
        <v>0.6650478325248596</v>
      </c>
      <c r="L25" s="28">
        <f t="shared" si="2"/>
        <v>0.6643937227705056</v>
      </c>
      <c r="M25" s="55">
        <f>'1 полуг'!M25+'3 кв'!M25</f>
        <v>228860.94</v>
      </c>
      <c r="N25" s="29">
        <f t="shared" si="3"/>
        <v>215.53079160105779</v>
      </c>
    </row>
    <row r="26" spans="1:14" ht="12.75">
      <c r="A26" s="31" t="s">
        <v>35</v>
      </c>
      <c r="B26" s="30"/>
      <c r="C26" s="30"/>
      <c r="D26" s="25">
        <f>'1 полуг'!D26+'3 кв'!D26</f>
        <v>4.374</v>
      </c>
      <c r="E26" s="25">
        <f>'1 полуг'!E26+'3 кв'!E26</f>
        <v>902.6850000000002</v>
      </c>
      <c r="F26" s="25">
        <f t="shared" si="0"/>
        <v>907.0590000000002</v>
      </c>
      <c r="G26" s="54">
        <f>'1 полуг'!G26+'3 кв'!G26</f>
        <v>4.159</v>
      </c>
      <c r="H26" s="54">
        <f>'1 полуг'!H26+'3 кв'!H26</f>
        <v>904.221</v>
      </c>
      <c r="I26" s="26">
        <f t="shared" si="1"/>
        <v>908.38</v>
      </c>
      <c r="J26" s="27">
        <f t="shared" si="2"/>
        <v>0.9508459076360312</v>
      </c>
      <c r="K26" s="27">
        <f t="shared" si="2"/>
        <v>1.001701590255737</v>
      </c>
      <c r="L26" s="28">
        <f t="shared" si="2"/>
        <v>1.001456355099282</v>
      </c>
      <c r="M26" s="55">
        <f>'1 полуг'!M26+'3 кв'!M26</f>
        <v>332191.64</v>
      </c>
      <c r="N26" s="29">
        <f t="shared" si="3"/>
        <v>365.69677888108504</v>
      </c>
    </row>
    <row r="27" spans="1:14" ht="12.75">
      <c r="A27" s="31" t="s">
        <v>36</v>
      </c>
      <c r="B27" s="30"/>
      <c r="C27" s="30"/>
      <c r="D27" s="25">
        <f>'1 полуг'!D27+'3 кв'!D27</f>
        <v>2.187</v>
      </c>
      <c r="E27" s="25">
        <f>'1 полуг'!E27+'3 кв'!E27</f>
        <v>472.8349999999999</v>
      </c>
      <c r="F27" s="25">
        <f t="shared" si="0"/>
        <v>475.02199999999993</v>
      </c>
      <c r="G27" s="54">
        <f>'1 полуг'!G27+'3 кв'!G27</f>
        <v>2.309</v>
      </c>
      <c r="H27" s="54">
        <f>'1 полуг'!H27+'3 кв'!H27</f>
        <v>460.08900000000006</v>
      </c>
      <c r="I27" s="26">
        <f t="shared" si="1"/>
        <v>462.3980000000001</v>
      </c>
      <c r="J27" s="27">
        <f t="shared" si="2"/>
        <v>1.0557841792409695</v>
      </c>
      <c r="K27" s="27">
        <f t="shared" si="2"/>
        <v>0.9730434506751829</v>
      </c>
      <c r="L27" s="28">
        <f t="shared" si="2"/>
        <v>0.9734243887651522</v>
      </c>
      <c r="M27" s="55">
        <f>'1 полуг'!M27+'3 кв'!M27</f>
        <v>57446.979999999996</v>
      </c>
      <c r="N27" s="29">
        <f t="shared" si="3"/>
        <v>124.2370858005441</v>
      </c>
    </row>
    <row r="28" spans="1:14" ht="12.75">
      <c r="A28" s="32" t="s">
        <v>9</v>
      </c>
      <c r="B28" s="30"/>
      <c r="C28" s="30"/>
      <c r="D28" s="25">
        <f>'1 полуг'!D28+'3 кв'!D28</f>
        <v>94.77000000000001</v>
      </c>
      <c r="E28" s="25">
        <f>'1 полуг'!E28+'3 кв'!E28</f>
        <v>19343.25</v>
      </c>
      <c r="F28" s="25">
        <f t="shared" si="0"/>
        <v>19438.02</v>
      </c>
      <c r="G28" s="54">
        <f>'1 полуг'!G28+'3 кв'!G28</f>
        <v>90.177</v>
      </c>
      <c r="H28" s="54">
        <f>'1 полуг'!H28+'3 кв'!H28</f>
        <v>19296.72</v>
      </c>
      <c r="I28" s="26">
        <f t="shared" si="1"/>
        <v>19386.897</v>
      </c>
      <c r="J28" s="27">
        <f t="shared" si="2"/>
        <v>0.9515352959797404</v>
      </c>
      <c r="K28" s="27">
        <f t="shared" si="2"/>
        <v>0.9975945097126905</v>
      </c>
      <c r="L28" s="28">
        <f t="shared" si="2"/>
        <v>0.9973699481737338</v>
      </c>
      <c r="M28" s="55">
        <f>'1 полуг'!M28+'3 кв'!M28</f>
        <v>857124.87</v>
      </c>
      <c r="N28" s="29">
        <f t="shared" si="3"/>
        <v>44.21155536133503</v>
      </c>
    </row>
    <row r="29" spans="1:14" ht="12.75">
      <c r="A29" s="31" t="s">
        <v>10</v>
      </c>
      <c r="B29" s="30"/>
      <c r="C29" s="30"/>
      <c r="D29" s="25">
        <f>'1 полуг'!D29+'3 кв'!D29</f>
        <v>7.29</v>
      </c>
      <c r="E29" s="25">
        <f>'1 полуг'!E29+'3 кв'!E29</f>
        <v>1719.4</v>
      </c>
      <c r="F29" s="25">
        <f t="shared" si="0"/>
        <v>1726.69</v>
      </c>
      <c r="G29" s="54">
        <f>'1 полуг'!G29+'3 кв'!G29</f>
        <v>6.983</v>
      </c>
      <c r="H29" s="54">
        <f>'1 полуг'!H29+'3 кв'!H29</f>
        <v>1731.017</v>
      </c>
      <c r="I29" s="26">
        <f t="shared" si="1"/>
        <v>1738</v>
      </c>
      <c r="J29" s="27">
        <f t="shared" si="2"/>
        <v>0.9578875171467763</v>
      </c>
      <c r="K29" s="27">
        <f t="shared" si="2"/>
        <v>1.006756426660463</v>
      </c>
      <c r="L29" s="28">
        <f t="shared" si="2"/>
        <v>1.006550104535267</v>
      </c>
      <c r="M29" s="55">
        <f>'1 полуг'!M29+'3 кв'!M29</f>
        <v>235463.5</v>
      </c>
      <c r="N29" s="29">
        <f t="shared" si="3"/>
        <v>135.47957422324512</v>
      </c>
    </row>
    <row r="30" spans="1:14" ht="12.75">
      <c r="A30" s="31" t="s">
        <v>11</v>
      </c>
      <c r="B30" s="30"/>
      <c r="C30" s="30"/>
      <c r="D30" s="25">
        <f>'1 полуг'!D30+'3 кв'!D30</f>
        <v>2.187</v>
      </c>
      <c r="E30" s="25">
        <f>'1 полуг'!E30+'3 кв'!E30</f>
        <v>472.8349999999999</v>
      </c>
      <c r="F30" s="25">
        <f t="shared" si="0"/>
        <v>475.02199999999993</v>
      </c>
      <c r="G30" s="54">
        <f>'1 полуг'!G30+'3 кв'!G30</f>
        <v>1.901</v>
      </c>
      <c r="H30" s="54">
        <f>'1 полуг'!H30+'3 кв'!H30</f>
        <v>484.96500000000003</v>
      </c>
      <c r="I30" s="26">
        <f t="shared" si="1"/>
        <v>486.86600000000004</v>
      </c>
      <c r="J30" s="27">
        <f t="shared" si="2"/>
        <v>0.8692272519433014</v>
      </c>
      <c r="K30" s="27">
        <f t="shared" si="2"/>
        <v>1.025653769285269</v>
      </c>
      <c r="L30" s="28">
        <f t="shared" si="2"/>
        <v>1.0249335820235697</v>
      </c>
      <c r="M30" s="55">
        <f>'1 полуг'!M30+'3 кв'!M30</f>
        <v>76112.5</v>
      </c>
      <c r="N30" s="29">
        <f t="shared" si="3"/>
        <v>156.33151626936362</v>
      </c>
    </row>
    <row r="31" spans="1:14" ht="12.75">
      <c r="A31" s="31" t="s">
        <v>12</v>
      </c>
      <c r="B31" s="30"/>
      <c r="C31" s="30"/>
      <c r="D31" s="25">
        <f>'1 полуг'!D31+'3 кв'!D31</f>
        <v>0.972</v>
      </c>
      <c r="E31" s="25">
        <f>'1 полуг'!E31+'3 кв'!E31</f>
        <v>257.91</v>
      </c>
      <c r="F31" s="25">
        <f t="shared" si="0"/>
        <v>258.882</v>
      </c>
      <c r="G31" s="54">
        <f>'1 полуг'!G31+'3 кв'!G31</f>
        <v>1.044</v>
      </c>
      <c r="H31" s="54">
        <f>'1 полуг'!H31+'3 кв'!H31</f>
        <v>263.918</v>
      </c>
      <c r="I31" s="26">
        <f t="shared" si="1"/>
        <v>264.962</v>
      </c>
      <c r="J31" s="27">
        <f t="shared" si="2"/>
        <v>1.0740740740740742</v>
      </c>
      <c r="K31" s="27">
        <f t="shared" si="2"/>
        <v>1.023294947850025</v>
      </c>
      <c r="L31" s="28">
        <f t="shared" si="2"/>
        <v>1.0234856034795774</v>
      </c>
      <c r="M31" s="55">
        <f>'1 полуг'!M31+'3 кв'!M31</f>
        <v>95321.22</v>
      </c>
      <c r="N31" s="29">
        <f t="shared" si="3"/>
        <v>359.75430439081833</v>
      </c>
    </row>
    <row r="32" spans="1:14" ht="12.75">
      <c r="A32" s="31" t="s">
        <v>13</v>
      </c>
      <c r="B32" s="30"/>
      <c r="C32" s="30"/>
      <c r="D32" s="25">
        <f>'1 полуг'!D32+'3 кв'!D32</f>
        <v>243</v>
      </c>
      <c r="E32" s="25">
        <f>'1 полуг'!E32+'3 кв'!E32</f>
        <v>42985</v>
      </c>
      <c r="F32" s="25">
        <f t="shared" si="0"/>
        <v>43228</v>
      </c>
      <c r="G32" s="54">
        <f>'1 полуг'!G32+'3 кв'!G32</f>
        <v>252.9</v>
      </c>
      <c r="H32" s="54">
        <f>'1 полуг'!H32+'3 кв'!H32</f>
        <v>42318.6</v>
      </c>
      <c r="I32" s="26">
        <f t="shared" si="1"/>
        <v>42571.5</v>
      </c>
      <c r="J32" s="27">
        <f t="shared" si="2"/>
        <v>1.0407407407407407</v>
      </c>
      <c r="K32" s="27">
        <f t="shared" si="2"/>
        <v>0.9844969175293706</v>
      </c>
      <c r="L32" s="28">
        <f t="shared" si="2"/>
        <v>0.9848130841121495</v>
      </c>
      <c r="M32" s="55">
        <f>'1 полуг'!M32+'3 кв'!M32</f>
        <v>227866.2</v>
      </c>
      <c r="N32" s="29">
        <f t="shared" si="3"/>
        <v>5.352552764173215</v>
      </c>
    </row>
    <row r="33" spans="1:14" ht="12.75">
      <c r="A33" s="31" t="s">
        <v>14</v>
      </c>
      <c r="B33" s="30"/>
      <c r="C33" s="30"/>
      <c r="D33" s="25">
        <f>'1 полуг'!D33+'3 кв'!D33</f>
        <v>6.075</v>
      </c>
      <c r="E33" s="25">
        <f>'1 полуг'!E33+'3 кв'!E33</f>
        <v>1246.565</v>
      </c>
      <c r="F33" s="25">
        <f t="shared" si="0"/>
        <v>1252.64</v>
      </c>
      <c r="G33" s="54">
        <f>'1 полуг'!G33+'3 кв'!G33</f>
        <v>5.922</v>
      </c>
      <c r="H33" s="54">
        <f>'1 полуг'!H33+'3 кв'!H33</f>
        <v>1144.3780000000002</v>
      </c>
      <c r="I33" s="26">
        <f t="shared" si="1"/>
        <v>1150.3000000000002</v>
      </c>
      <c r="J33" s="27">
        <f t="shared" si="2"/>
        <v>0.9748148148148147</v>
      </c>
      <c r="K33" s="27">
        <f t="shared" si="2"/>
        <v>0.9180251330656646</v>
      </c>
      <c r="L33" s="28">
        <f t="shared" si="2"/>
        <v>0.9183005492400051</v>
      </c>
      <c r="M33" s="55">
        <f>'1 полуг'!M33+'3 кв'!M33</f>
        <v>35248.31</v>
      </c>
      <c r="N33" s="29">
        <f t="shared" si="3"/>
        <v>30.642710597235496</v>
      </c>
    </row>
    <row r="34" spans="1:14" ht="12.75">
      <c r="A34" s="31" t="s">
        <v>15</v>
      </c>
      <c r="B34" s="30"/>
      <c r="C34" s="30"/>
      <c r="D34" s="25">
        <f>'1 полуг'!D34+'3 кв'!D34</f>
        <v>7.29</v>
      </c>
      <c r="E34" s="25">
        <f>'1 полуг'!E34+'3 кв'!E34</f>
        <v>1848.3549999999998</v>
      </c>
      <c r="F34" s="25">
        <f t="shared" si="0"/>
        <v>1855.6449999999998</v>
      </c>
      <c r="G34" s="54">
        <f>'1 полуг'!G34+'3 кв'!G34</f>
        <v>7.513</v>
      </c>
      <c r="H34" s="54">
        <f>'1 полуг'!H34+'3 кв'!H34</f>
        <v>1785.045</v>
      </c>
      <c r="I34" s="26">
        <f t="shared" si="1"/>
        <v>1792.558</v>
      </c>
      <c r="J34" s="27">
        <f t="shared" si="2"/>
        <v>1.0305898491083676</v>
      </c>
      <c r="K34" s="27">
        <f t="shared" si="2"/>
        <v>0.9657479218007364</v>
      </c>
      <c r="L34" s="28">
        <f t="shared" si="2"/>
        <v>0.9660026567581623</v>
      </c>
      <c r="M34" s="55">
        <f>'1 полуг'!M34+'3 кв'!M34</f>
        <v>80750.84000000001</v>
      </c>
      <c r="N34" s="29">
        <f t="shared" si="3"/>
        <v>45.047825509690625</v>
      </c>
    </row>
    <row r="35" spans="1:14" ht="12.75">
      <c r="A35" s="31" t="s">
        <v>16</v>
      </c>
      <c r="B35" s="30"/>
      <c r="C35" s="30"/>
      <c r="D35" s="25">
        <f>'1 полуг'!D35+'3 кв'!D35</f>
        <v>1.944</v>
      </c>
      <c r="E35" s="25">
        <f>'1 полуг'!E35+'3 кв'!E35</f>
        <v>515.82</v>
      </c>
      <c r="F35" s="25">
        <f t="shared" si="0"/>
        <v>517.764</v>
      </c>
      <c r="G35" s="54">
        <f>'1 полуг'!G35+'3 кв'!G35</f>
        <v>2.018</v>
      </c>
      <c r="H35" s="54">
        <f>'1 полуг'!H35+'3 кв'!H35</f>
        <v>504.496</v>
      </c>
      <c r="I35" s="26">
        <f t="shared" si="1"/>
        <v>506.51399999999995</v>
      </c>
      <c r="J35" s="27">
        <f t="shared" si="2"/>
        <v>1.0380658436213992</v>
      </c>
      <c r="K35" s="27">
        <f t="shared" si="2"/>
        <v>0.9780466054049861</v>
      </c>
      <c r="L35" s="28">
        <f t="shared" si="2"/>
        <v>0.9782719540176604</v>
      </c>
      <c r="M35" s="55">
        <f>'1 полуг'!M35+'3 кв'!M35</f>
        <v>18886.89</v>
      </c>
      <c r="N35" s="29">
        <f t="shared" si="3"/>
        <v>37.2879920397067</v>
      </c>
    </row>
    <row r="36" spans="1:14" ht="12.75">
      <c r="A36" s="31" t="s">
        <v>17</v>
      </c>
      <c r="B36" s="30"/>
      <c r="C36" s="30"/>
      <c r="D36" s="25">
        <f>'1 полуг'!D36+'3 кв'!D36</f>
        <v>6.075</v>
      </c>
      <c r="E36" s="25">
        <f>'1 полуг'!E36+'3 кв'!E36</f>
        <v>1289.55</v>
      </c>
      <c r="F36" s="25">
        <f t="shared" si="0"/>
        <v>1295.625</v>
      </c>
      <c r="G36" s="54">
        <f>'1 полуг'!G36+'3 кв'!G36</f>
        <v>5.821</v>
      </c>
      <c r="H36" s="54">
        <f>'1 полуг'!H36+'3 кв'!H36</f>
        <v>1277.409</v>
      </c>
      <c r="I36" s="26">
        <f t="shared" si="1"/>
        <v>1283.23</v>
      </c>
      <c r="J36" s="27">
        <f t="shared" si="2"/>
        <v>0.9581893004115226</v>
      </c>
      <c r="K36" s="27">
        <f t="shared" si="2"/>
        <v>0.9905850878213331</v>
      </c>
      <c r="L36" s="28">
        <f t="shared" si="2"/>
        <v>0.9904331886155331</v>
      </c>
      <c r="M36" s="55">
        <f>'1 полуг'!M36+'3 кв'!M36</f>
        <v>65018.98</v>
      </c>
      <c r="N36" s="29">
        <f t="shared" si="3"/>
        <v>50.66822003849661</v>
      </c>
    </row>
    <row r="37" spans="1:14" ht="12.75">
      <c r="A37" s="31" t="s">
        <v>18</v>
      </c>
      <c r="B37" s="30"/>
      <c r="C37" s="30"/>
      <c r="D37" s="25">
        <f>'1 полуг'!D37+'3 кв'!D37</f>
        <v>2.916</v>
      </c>
      <c r="E37" s="25">
        <f>'1 полуг'!E37+'3 кв'!E37</f>
        <v>859.7</v>
      </c>
      <c r="F37" s="25">
        <f t="shared" si="0"/>
        <v>862.6160000000001</v>
      </c>
      <c r="G37" s="54">
        <f>'1 полуг'!G37+'3 кв'!G37</f>
        <v>2.058</v>
      </c>
      <c r="H37" s="54">
        <f>'1 полуг'!H37+'3 кв'!H37</f>
        <v>779.6880000000001</v>
      </c>
      <c r="I37" s="26">
        <f t="shared" si="1"/>
        <v>781.7460000000001</v>
      </c>
      <c r="J37" s="27">
        <f t="shared" si="2"/>
        <v>0.7057613168724279</v>
      </c>
      <c r="K37" s="27">
        <f t="shared" si="2"/>
        <v>0.9069303245318135</v>
      </c>
      <c r="L37" s="28">
        <f t="shared" si="2"/>
        <v>0.9062502898160943</v>
      </c>
      <c r="M37" s="55">
        <f>'1 полуг'!M37+'3 кв'!M37</f>
        <v>70734.91</v>
      </c>
      <c r="N37" s="29">
        <f t="shared" si="3"/>
        <v>90.4832388013498</v>
      </c>
    </row>
    <row r="38" spans="1:14" ht="12.75">
      <c r="A38" s="31" t="s">
        <v>19</v>
      </c>
      <c r="B38" s="30"/>
      <c r="C38" s="30"/>
      <c r="D38" s="25">
        <f>'1 полуг'!D38+'3 кв'!D38</f>
        <v>2.187</v>
      </c>
      <c r="E38" s="25">
        <f>'1 полуг'!E38+'3 кв'!E38</f>
        <v>472.8349999999999</v>
      </c>
      <c r="F38" s="25">
        <f t="shared" si="0"/>
        <v>475.02199999999993</v>
      </c>
      <c r="G38" s="54">
        <f>'1 полуг'!G38+'3 кв'!G38</f>
        <v>2.267</v>
      </c>
      <c r="H38" s="54">
        <f>'1 полуг'!H38+'3 кв'!H38</f>
        <v>451.473</v>
      </c>
      <c r="I38" s="26">
        <f t="shared" si="1"/>
        <v>453.74</v>
      </c>
      <c r="J38" s="27">
        <f t="shared" si="2"/>
        <v>1.0365797896662095</v>
      </c>
      <c r="K38" s="27">
        <f t="shared" si="2"/>
        <v>0.9548214493427942</v>
      </c>
      <c r="L38" s="28">
        <f t="shared" si="2"/>
        <v>0.9551978645199592</v>
      </c>
      <c r="M38" s="55">
        <f>'1 полуг'!M38+'3 кв'!M38</f>
        <v>47813.22</v>
      </c>
      <c r="N38" s="29">
        <f t="shared" si="3"/>
        <v>105.37580993520518</v>
      </c>
    </row>
    <row r="39" spans="1:14" ht="12.75">
      <c r="A39" s="31" t="s">
        <v>20</v>
      </c>
      <c r="B39" s="30"/>
      <c r="C39" s="30"/>
      <c r="D39" s="25">
        <f>'1 полуг'!D39+'3 кв'!D39</f>
        <v>23.085</v>
      </c>
      <c r="E39" s="25">
        <f>'1 полуг'!E39+'3 кв'!E39</f>
        <v>4298.5</v>
      </c>
      <c r="F39" s="25">
        <f t="shared" si="0"/>
        <v>4321.585</v>
      </c>
      <c r="G39" s="54">
        <f>'1 полуг'!G39+'3 кв'!G39</f>
        <v>16.355</v>
      </c>
      <c r="H39" s="54">
        <f>'1 полуг'!H39+'3 кв'!H39</f>
        <v>4064.35</v>
      </c>
      <c r="I39" s="26">
        <f t="shared" si="1"/>
        <v>4080.705</v>
      </c>
      <c r="J39" s="27">
        <f t="shared" si="2"/>
        <v>0.7084687026207493</v>
      </c>
      <c r="K39" s="27">
        <f t="shared" si="2"/>
        <v>0.9455275095963708</v>
      </c>
      <c r="L39" s="28">
        <f t="shared" si="2"/>
        <v>0.944261191206467</v>
      </c>
      <c r="M39" s="55">
        <f>'1 полуг'!M39+'3 кв'!M39</f>
        <v>362583.22</v>
      </c>
      <c r="N39" s="29">
        <f t="shared" si="3"/>
        <v>88.85308298443528</v>
      </c>
    </row>
    <row r="40" spans="1:14" ht="12.75">
      <c r="A40" s="31" t="s">
        <v>21</v>
      </c>
      <c r="B40" s="30"/>
      <c r="C40" s="30"/>
      <c r="D40" s="25">
        <f>'1 полуг'!D40+'3 кв'!D40</f>
        <v>24.3</v>
      </c>
      <c r="E40" s="25">
        <f>'1 полуг'!E40+'3 кв'!E40</f>
        <v>4298.5</v>
      </c>
      <c r="F40" s="25">
        <f t="shared" si="0"/>
        <v>4322.8</v>
      </c>
      <c r="G40" s="54">
        <f>'1 полуг'!G40+'3 кв'!G40</f>
        <v>24.1</v>
      </c>
      <c r="H40" s="54">
        <f>'1 полуг'!H40+'3 кв'!H40</f>
        <v>4329.9</v>
      </c>
      <c r="I40" s="26">
        <f t="shared" si="1"/>
        <v>4354</v>
      </c>
      <c r="J40" s="27">
        <f t="shared" si="2"/>
        <v>0.9917695473251029</v>
      </c>
      <c r="K40" s="27">
        <f t="shared" si="2"/>
        <v>1.0073048737931836</v>
      </c>
      <c r="L40" s="28">
        <f t="shared" si="2"/>
        <v>1.007217544184325</v>
      </c>
      <c r="M40" s="55">
        <f>'1 полуг'!M40+'3 кв'!M40</f>
        <v>182823.82</v>
      </c>
      <c r="N40" s="29">
        <f t="shared" si="3"/>
        <v>41.98985300872761</v>
      </c>
    </row>
    <row r="41" spans="1:14" ht="12.75">
      <c r="A41" s="31" t="s">
        <v>22</v>
      </c>
      <c r="B41" s="30"/>
      <c r="C41" s="30"/>
      <c r="D41" s="25">
        <f>'1 полуг'!D41+'3 кв'!D41</f>
        <v>29.16</v>
      </c>
      <c r="E41" s="25">
        <f>'1 полуг'!E41+'3 кв'!E41</f>
        <v>6017.900000000001</v>
      </c>
      <c r="F41" s="25">
        <f t="shared" si="0"/>
        <v>6047.06</v>
      </c>
      <c r="G41" s="54">
        <f>'1 полуг'!G41+'3 кв'!G41</f>
        <v>19.416</v>
      </c>
      <c r="H41" s="54">
        <f>'1 полуг'!H41+'3 кв'!H41</f>
        <v>4548.773</v>
      </c>
      <c r="I41" s="26">
        <f t="shared" si="1"/>
        <v>4568.189</v>
      </c>
      <c r="J41" s="27">
        <f t="shared" si="2"/>
        <v>0.665843621399177</v>
      </c>
      <c r="K41" s="27">
        <f t="shared" si="2"/>
        <v>0.755873809800761</v>
      </c>
      <c r="L41" s="28">
        <f t="shared" si="2"/>
        <v>0.7554396682023992</v>
      </c>
      <c r="M41" s="55">
        <f>'1 полуг'!M41+'3 кв'!M41</f>
        <v>170542.59</v>
      </c>
      <c r="N41" s="29">
        <f t="shared" si="3"/>
        <v>37.33264757653416</v>
      </c>
    </row>
    <row r="42" spans="1:14" ht="12.75">
      <c r="A42" s="31" t="s">
        <v>23</v>
      </c>
      <c r="B42" s="30"/>
      <c r="C42" s="30"/>
      <c r="D42" s="25">
        <f>'1 полуг'!D42+'3 кв'!D42</f>
        <v>43.739999999999995</v>
      </c>
      <c r="E42" s="25">
        <f>'1 полуг'!E42+'3 кв'!E42</f>
        <v>9456.7</v>
      </c>
      <c r="F42" s="25">
        <f t="shared" si="0"/>
        <v>9500.44</v>
      </c>
      <c r="G42" s="54">
        <f>'1 полуг'!G42+'3 кв'!G42</f>
        <v>40.807</v>
      </c>
      <c r="H42" s="54">
        <f>'1 полуг'!H42+'3 кв'!H42</f>
        <v>9024.051</v>
      </c>
      <c r="I42" s="26">
        <f t="shared" si="1"/>
        <v>9064.858</v>
      </c>
      <c r="J42" s="27">
        <f t="shared" si="2"/>
        <v>0.93294467306813</v>
      </c>
      <c r="K42" s="27">
        <f t="shared" si="2"/>
        <v>0.9542494739179628</v>
      </c>
      <c r="L42" s="28">
        <f t="shared" si="2"/>
        <v>0.9541513866726172</v>
      </c>
      <c r="M42" s="55">
        <f>'1 полуг'!M42+'3 кв'!M42</f>
        <v>442601.91</v>
      </c>
      <c r="N42" s="29">
        <f t="shared" si="3"/>
        <v>48.826127226703385</v>
      </c>
    </row>
    <row r="43" spans="1:14" ht="12.75">
      <c r="A43" s="31" t="s">
        <v>24</v>
      </c>
      <c r="B43" s="30"/>
      <c r="C43" s="30"/>
      <c r="D43" s="25">
        <f>'1 полуг'!D43+'3 кв'!D43</f>
        <v>9.72</v>
      </c>
      <c r="E43" s="25">
        <f>'1 полуг'!E43+'3 кв'!E43</f>
        <v>2149.25</v>
      </c>
      <c r="F43" s="25">
        <f t="shared" si="0"/>
        <v>2158.97</v>
      </c>
      <c r="G43" s="54">
        <f>'1 полуг'!G43+'3 кв'!G43</f>
        <v>9.72</v>
      </c>
      <c r="H43" s="54">
        <f>'1 полуг'!H43+'3 кв'!H43</f>
        <v>2156.34</v>
      </c>
      <c r="I43" s="26">
        <f t="shared" si="1"/>
        <v>2166.06</v>
      </c>
      <c r="J43" s="27">
        <f t="shared" si="2"/>
        <v>1</v>
      </c>
      <c r="K43" s="27">
        <f t="shared" si="2"/>
        <v>1.0032988251715715</v>
      </c>
      <c r="L43" s="28">
        <f t="shared" si="2"/>
        <v>1.0032839733761933</v>
      </c>
      <c r="M43" s="55">
        <f>'1 полуг'!M43+'3 кв'!M43</f>
        <v>93881.22</v>
      </c>
      <c r="N43" s="29">
        <f t="shared" si="3"/>
        <v>43.34192958643805</v>
      </c>
    </row>
    <row r="44" spans="1:14" ht="12.75">
      <c r="A44" s="32" t="s">
        <v>25</v>
      </c>
      <c r="B44" s="30"/>
      <c r="C44" s="30"/>
      <c r="D44" s="25">
        <f>'1 полуг'!D44+'3 кв'!D44</f>
        <v>14.58</v>
      </c>
      <c r="E44" s="25">
        <f>'1 полуг'!E44+'3 кв'!E44</f>
        <v>3438.8</v>
      </c>
      <c r="F44" s="25">
        <f>D44+E44</f>
        <v>3453.38</v>
      </c>
      <c r="G44" s="54">
        <f>'1 полуг'!G44+'3 кв'!G44</f>
        <v>14.589</v>
      </c>
      <c r="H44" s="54">
        <f>'1 полуг'!H44+'3 кв'!H44</f>
        <v>3470.4610000000002</v>
      </c>
      <c r="I44" s="26">
        <f>G44+H44</f>
        <v>3485.05</v>
      </c>
      <c r="J44" s="27">
        <f t="shared" si="2"/>
        <v>1.0006172839506173</v>
      </c>
      <c r="K44" s="27">
        <f t="shared" si="2"/>
        <v>1.009206990810748</v>
      </c>
      <c r="L44" s="28">
        <f t="shared" si="2"/>
        <v>1.0091707254921265</v>
      </c>
      <c r="M44" s="55">
        <f>'1 полуг'!M44+'3 кв'!M44</f>
        <v>182706.05</v>
      </c>
      <c r="N44" s="29">
        <f>IF(I44&gt;0,M44/I44,0)</f>
        <v>52.425661037861715</v>
      </c>
    </row>
    <row r="45" spans="1:14" s="20" customFormat="1" ht="12.75">
      <c r="A45" s="44" t="s">
        <v>54</v>
      </c>
      <c r="B45" s="45"/>
      <c r="C45" s="45"/>
      <c r="D45" s="46">
        <f>SUM(D22:D44)</f>
        <v>555.4980000000002</v>
      </c>
      <c r="E45" s="46">
        <f>SUM(E22:E44)</f>
        <v>108107.27500000001</v>
      </c>
      <c r="F45" s="46">
        <f>D45+E45</f>
        <v>108662.77300000002</v>
      </c>
      <c r="G45" s="56">
        <f>'1 полуг'!G45+'3 кв'!G45</f>
        <v>535.3620000000002</v>
      </c>
      <c r="H45" s="56">
        <f>'1 полуг'!H45+'3 кв'!H45</f>
        <v>104329.24799999999</v>
      </c>
      <c r="I45" s="47">
        <f>G45+H45</f>
        <v>104864.60999999999</v>
      </c>
      <c r="J45" s="59">
        <f>IF(G45&gt;0,G45/D45,0)</f>
        <v>0.9637514446496658</v>
      </c>
      <c r="K45" s="59">
        <f>IF(E45&gt;0,H45/E45,0)</f>
        <v>0.9650529809395342</v>
      </c>
      <c r="L45" s="59">
        <f>IF(F45&gt;0,I45/F45,0)</f>
        <v>0.9650463273194765</v>
      </c>
      <c r="M45" s="57">
        <f>'1 полуг'!M45+'3 кв'!M45</f>
        <v>5096812.569999999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21.87</v>
      </c>
      <c r="E47" s="35">
        <f t="shared" si="4"/>
        <v>4470.4400000000005</v>
      </c>
      <c r="F47" s="35">
        <f t="shared" si="4"/>
        <v>4492.31</v>
      </c>
      <c r="G47" s="35">
        <f t="shared" si="4"/>
        <v>21.177</v>
      </c>
      <c r="H47" s="35">
        <f t="shared" si="4"/>
        <v>4275.632</v>
      </c>
      <c r="I47" s="35">
        <f t="shared" si="4"/>
        <v>4296.809</v>
      </c>
      <c r="J47" s="61">
        <f>IF(G47=0,0,G47/D47)</f>
        <v>0.968312757201646</v>
      </c>
      <c r="K47" s="61">
        <f>IF(H47=0,0,H47/E47)</f>
        <v>0.9564230813969092</v>
      </c>
      <c r="L47" s="61">
        <f>IF(I47&gt;0,I47/F47,0)</f>
        <v>0.956480964136491</v>
      </c>
      <c r="M47" s="58">
        <f>SUM(M22:M24)</f>
        <v>1232832.76</v>
      </c>
      <c r="N47" s="36">
        <f>IF(M47=0,0,M47/I47)</f>
        <v>286.91821302738845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 horizontalCentered="1"/>
  <pageMargins left="0.31496062992125984" right="0.31496062992125984" top="0.7480314960629921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1" sqref="F1"/>
    </sheetView>
  </sheetViews>
  <sheetFormatPr defaultColWidth="9.00390625" defaultRowHeight="18" customHeight="1"/>
  <cols>
    <col min="1" max="1" width="13.75390625" style="0" customWidth="1"/>
    <col min="2" max="2" width="14.25390625" style="0" customWidth="1"/>
  </cols>
  <sheetData>
    <row r="1" spans="1:3" ht="18" customHeight="1">
      <c r="A1" s="124" t="s">
        <v>56</v>
      </c>
      <c r="B1" s="125">
        <f>+янв!B8</f>
        <v>466542.75</v>
      </c>
      <c r="C1" s="125">
        <f>+янв!B5</f>
        <v>4359</v>
      </c>
    </row>
    <row r="2" spans="1:3" ht="18" customHeight="1">
      <c r="A2" s="124" t="s">
        <v>57</v>
      </c>
      <c r="B2" s="125">
        <f>+фев!B8</f>
        <v>577553.44</v>
      </c>
      <c r="C2" s="125">
        <f>+фев!B5</f>
        <v>5289</v>
      </c>
    </row>
    <row r="3" spans="1:3" ht="18" customHeight="1">
      <c r="A3" s="124" t="s">
        <v>58</v>
      </c>
      <c r="B3" s="125">
        <f>+март!B8</f>
        <v>732547.59</v>
      </c>
      <c r="C3" s="125">
        <f>+март!B5</f>
        <v>6075</v>
      </c>
    </row>
    <row r="4" spans="1:3" ht="18" customHeight="1">
      <c r="A4" s="124" t="s">
        <v>59</v>
      </c>
      <c r="B4" s="125">
        <f>+апр!B8</f>
        <v>738712.36</v>
      </c>
      <c r="C4" s="125">
        <f>+апр!B5</f>
        <v>6374</v>
      </c>
    </row>
    <row r="5" spans="1:3" ht="18" customHeight="1">
      <c r="A5" s="124" t="s">
        <v>60</v>
      </c>
      <c r="B5" s="125">
        <f>+май!B8</f>
        <v>553906.77</v>
      </c>
      <c r="C5" s="125">
        <f>+май!B5</f>
        <v>4498</v>
      </c>
    </row>
    <row r="6" spans="1:3" ht="18" customHeight="1">
      <c r="A6" s="124" t="s">
        <v>61</v>
      </c>
      <c r="B6" s="125">
        <f>+июнь!B8</f>
        <v>499173.43</v>
      </c>
      <c r="C6" s="125">
        <f>+июнь!B5</f>
        <v>3979</v>
      </c>
    </row>
    <row r="7" spans="1:3" ht="18" customHeight="1">
      <c r="A7" s="124" t="s">
        <v>62</v>
      </c>
      <c r="B7" s="125">
        <f>+июль!B8</f>
        <v>426411.82</v>
      </c>
      <c r="C7" s="125">
        <f>+июль!B5</f>
        <v>3181</v>
      </c>
    </row>
    <row r="8" spans="1:3" ht="18" customHeight="1">
      <c r="A8" s="124" t="s">
        <v>63</v>
      </c>
      <c r="B8" s="125">
        <f>+авг!B8</f>
        <v>477937.11</v>
      </c>
      <c r="C8" s="125">
        <f>+авг!B5</f>
        <v>3839</v>
      </c>
    </row>
    <row r="9" spans="1:3" ht="18" customHeight="1">
      <c r="A9" s="124" t="s">
        <v>64</v>
      </c>
      <c r="B9" s="125">
        <f>+сент!B8</f>
        <v>656086.97</v>
      </c>
      <c r="C9" s="125">
        <f>+сент!B5</f>
        <v>5634</v>
      </c>
    </row>
    <row r="10" spans="1:3" ht="18" customHeight="1">
      <c r="A10" s="124" t="s">
        <v>65</v>
      </c>
      <c r="B10" s="125">
        <f>+окт!B8</f>
        <v>597189.88</v>
      </c>
      <c r="C10" s="125">
        <f>+окт!B5</f>
        <v>5073</v>
      </c>
    </row>
    <row r="11" spans="1:3" ht="18" customHeight="1">
      <c r="A11" s="124" t="s">
        <v>66</v>
      </c>
      <c r="B11" s="125">
        <f>+нояб!B8</f>
        <v>503215.66</v>
      </c>
      <c r="C11" s="125">
        <f>+нояб!B5</f>
        <v>4081</v>
      </c>
    </row>
    <row r="12" spans="1:3" ht="18" customHeight="1">
      <c r="A12" s="124" t="s">
        <v>67</v>
      </c>
      <c r="B12" s="125">
        <f>+дек!B8</f>
        <v>706037.38</v>
      </c>
      <c r="C12" s="125">
        <f>+дек!B5</f>
        <v>5794</v>
      </c>
    </row>
    <row r="13" spans="1:3" ht="18" customHeight="1">
      <c r="A13" s="126" t="s">
        <v>68</v>
      </c>
      <c r="B13" s="125">
        <f>+'1 кв'!B8</f>
        <v>1776643.7799999998</v>
      </c>
      <c r="C13" s="125">
        <f>+'1 кв'!B5</f>
        <v>15723</v>
      </c>
    </row>
    <row r="14" spans="1:3" ht="18" customHeight="1">
      <c r="A14" s="126" t="s">
        <v>69</v>
      </c>
      <c r="B14" s="125">
        <f>+'2 кв'!B8</f>
        <v>1791792.5599999998</v>
      </c>
      <c r="C14" s="125">
        <f>+'2 кв'!B5</f>
        <v>14851</v>
      </c>
    </row>
    <row r="15" spans="1:3" ht="18" customHeight="1">
      <c r="A15" s="126" t="s">
        <v>70</v>
      </c>
      <c r="B15" s="125">
        <f>+'1 полуг'!B8</f>
        <v>3568436.34</v>
      </c>
      <c r="C15" s="125">
        <f>+'1 полуг'!B5</f>
        <v>30574</v>
      </c>
    </row>
    <row r="16" spans="1:3" ht="18" customHeight="1">
      <c r="A16" s="127" t="s">
        <v>71</v>
      </c>
      <c r="B16" s="128">
        <f>+'3 кв'!B8</f>
        <v>1560435.9</v>
      </c>
      <c r="C16" s="128">
        <f>+'3 кв'!B5</f>
        <v>12654</v>
      </c>
    </row>
    <row r="17" spans="1:3" ht="18" customHeight="1">
      <c r="A17" s="127" t="s">
        <v>72</v>
      </c>
      <c r="B17" s="128">
        <f>+'9 мес'!B8</f>
        <v>5128872.24</v>
      </c>
      <c r="C17" s="128">
        <f>+'9 мес'!B5</f>
        <v>43228</v>
      </c>
    </row>
    <row r="18" spans="1:3" ht="18" customHeight="1">
      <c r="A18" s="127" t="s">
        <v>73</v>
      </c>
      <c r="B18" s="128">
        <f>+'4 кв'!B8</f>
        <v>1806442.92</v>
      </c>
      <c r="C18" s="128">
        <f>+'4 кв'!B5</f>
        <v>14948</v>
      </c>
    </row>
    <row r="19" spans="1:3" ht="18" customHeight="1">
      <c r="A19" s="127" t="s">
        <v>74</v>
      </c>
      <c r="B19" s="128">
        <f>+год!B8</f>
        <v>6935315.159999999</v>
      </c>
      <c r="C19" s="128">
        <f>+год!B5</f>
        <v>58176</v>
      </c>
    </row>
    <row r="20" spans="2:3" ht="18" customHeight="1">
      <c r="B20" t="s">
        <v>95</v>
      </c>
      <c r="C20" t="s">
        <v>96</v>
      </c>
    </row>
  </sheetData>
  <sheetProtection password="CC53" sheet="1"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32.75390625" style="2" customWidth="1"/>
    <col min="2" max="2" width="13.625" style="2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90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14948</v>
      </c>
    </row>
    <row r="6" spans="1:2" ht="12.75">
      <c r="A6" s="6" t="s">
        <v>27</v>
      </c>
      <c r="B6" s="142">
        <f>SUM(окт:дек!B6)</f>
        <v>733</v>
      </c>
    </row>
    <row r="7" spans="1:2" ht="13.5" thickBot="1">
      <c r="A7" s="7" t="s">
        <v>29</v>
      </c>
      <c r="B7" s="142">
        <f>SUM(окт:дек!B7)</f>
        <v>14215</v>
      </c>
    </row>
    <row r="8" spans="1:6" ht="12.75">
      <c r="A8" s="8" t="s">
        <v>31</v>
      </c>
      <c r="B8" s="145">
        <f>SUM(окт:дек!B8)</f>
        <v>1806442.92</v>
      </c>
      <c r="C8" s="174"/>
      <c r="D8" s="177"/>
      <c r="E8" s="173"/>
      <c r="F8" s="173"/>
    </row>
    <row r="9" spans="1:6" ht="12.75">
      <c r="A9" s="9" t="s">
        <v>32</v>
      </c>
      <c r="B9" s="145">
        <f>SUM(окт:дек!B9)</f>
        <v>1792280.63</v>
      </c>
      <c r="C9" s="174"/>
      <c r="D9" s="177"/>
      <c r="E9" s="173"/>
      <c r="F9" s="173"/>
    </row>
    <row r="10" spans="1:6" ht="13.5" thickBot="1">
      <c r="A10" s="11" t="s">
        <v>33</v>
      </c>
      <c r="B10" s="146">
        <f>B8-B9</f>
        <v>14162.290000000037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120.84846936044956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1.150937803432853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0.9990248490425735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0.9878184847999584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0.9883202116112644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30"/>
      <c r="C22" s="30"/>
      <c r="D22" s="25">
        <f>SUM(окт:дек!D22)</f>
        <v>36.650000000000006</v>
      </c>
      <c r="E22" s="25">
        <f>SUM(окт:дек!E22)</f>
        <v>781.825</v>
      </c>
      <c r="F22" s="25">
        <f>D22+E22</f>
        <v>818.475</v>
      </c>
      <c r="G22" s="54">
        <f>окт!G22+нояб!G22+дек!G22</f>
        <v>26.631999999999998</v>
      </c>
      <c r="H22" s="54">
        <f>окт!H22+нояб!H22+дек!H22</f>
        <v>618.6310000000001</v>
      </c>
      <c r="I22" s="26">
        <f>G22+H22</f>
        <v>645.263</v>
      </c>
      <c r="J22" s="27">
        <f>IF(G22&gt;0,G22/D22,0)</f>
        <v>0.726657571623465</v>
      </c>
      <c r="K22" s="27">
        <f>IF(H22&gt;0,H22/E22,0)</f>
        <v>0.7912653087327728</v>
      </c>
      <c r="L22" s="28">
        <f>IF(I22&gt;0,I22/F22,0)</f>
        <v>0.7883722777115978</v>
      </c>
      <c r="M22" s="55">
        <f>окт!M22+нояб!M22+дек!M22</f>
        <v>249738.19</v>
      </c>
      <c r="N22" s="29">
        <f>IF(I22&gt;0,M22/I22,0)</f>
        <v>387.03317871937486</v>
      </c>
    </row>
    <row r="23" spans="1:14" ht="12.75">
      <c r="A23" s="23" t="s">
        <v>7</v>
      </c>
      <c r="B23" s="30"/>
      <c r="C23" s="30"/>
      <c r="D23" s="25">
        <f>SUM(окт:дек!D23)</f>
        <v>14.66</v>
      </c>
      <c r="E23" s="25">
        <f>SUM(окт:дек!E23)</f>
        <v>341.16</v>
      </c>
      <c r="F23" s="25">
        <f aca="true" t="shared" si="0" ref="F23:F43">D23+E23</f>
        <v>355.82000000000005</v>
      </c>
      <c r="G23" s="54">
        <f>окт!G23+нояб!G23+дек!G23</f>
        <v>13.019</v>
      </c>
      <c r="H23" s="54">
        <f>окт!H23+нояб!H23+дек!H23</f>
        <v>356.13100000000003</v>
      </c>
      <c r="I23" s="26">
        <f aca="true" t="shared" si="1" ref="I23:I43">G23+H23</f>
        <v>369.15000000000003</v>
      </c>
      <c r="J23" s="27">
        <f aca="true" t="shared" si="2" ref="J23:L44">IF(D23&gt;0,G23/D23,0)</f>
        <v>0.88806275579809</v>
      </c>
      <c r="K23" s="27">
        <f t="shared" si="2"/>
        <v>1.0438826357134483</v>
      </c>
      <c r="L23" s="28">
        <f t="shared" si="2"/>
        <v>1.0374627620707098</v>
      </c>
      <c r="M23" s="55">
        <f>окт!M23+нояб!M23+дек!M23</f>
        <v>81045.18</v>
      </c>
      <c r="N23" s="29">
        <f aca="true" t="shared" si="3" ref="N23:N43">IF(I23&gt;0,M23/I23,0)</f>
        <v>219.54538805363669</v>
      </c>
    </row>
    <row r="24" spans="1:14" ht="12.75">
      <c r="A24" s="23" t="s">
        <v>97</v>
      </c>
      <c r="B24" s="30"/>
      <c r="C24" s="30"/>
      <c r="D24" s="25">
        <f>SUM(окт:дек!D24)</f>
        <v>14.66</v>
      </c>
      <c r="E24" s="25">
        <f>SUM(окт:дек!E24)</f>
        <v>355.375</v>
      </c>
      <c r="F24" s="25">
        <f>D24+E24</f>
        <v>370.035</v>
      </c>
      <c r="G24" s="54">
        <f>окт!G24+нояб!G24+дек!G24</f>
        <v>16.377000000000002</v>
      </c>
      <c r="H24" s="54">
        <f>окт!H24+нояб!H24+дек!H24</f>
        <v>405.795</v>
      </c>
      <c r="I24" s="26">
        <f>G24+H24</f>
        <v>422.172</v>
      </c>
      <c r="J24" s="27">
        <f>IF(D24&gt;0,G24/D24,0)</f>
        <v>1.1171214188267395</v>
      </c>
      <c r="K24" s="27">
        <f>IF(E24&gt;0,H24/E24,0)</f>
        <v>1.1418782975729864</v>
      </c>
      <c r="L24" s="28">
        <f>IF(F24&gt;0,I24/F24,0)</f>
        <v>1.1408974826705582</v>
      </c>
      <c r="M24" s="55">
        <f>окт!M24+нояб!M24+дек!M24</f>
        <v>127881.07</v>
      </c>
      <c r="N24" s="29">
        <f>IF(I24&gt;0,M24/I24,0)</f>
        <v>302.912249035938</v>
      </c>
    </row>
    <row r="25" spans="1:14" ht="12.75">
      <c r="A25" s="31" t="s">
        <v>8</v>
      </c>
      <c r="B25" s="30"/>
      <c r="C25" s="30"/>
      <c r="D25" s="25">
        <f>SUM(окт:дек!D25)</f>
        <v>23.456</v>
      </c>
      <c r="E25" s="25">
        <f>SUM(окт:дек!E25)</f>
        <v>525.9549999999999</v>
      </c>
      <c r="F25" s="25">
        <f t="shared" si="0"/>
        <v>549.411</v>
      </c>
      <c r="G25" s="54">
        <f>окт!G25+нояб!G25+дек!G25</f>
        <v>15.288</v>
      </c>
      <c r="H25" s="54">
        <f>окт!H25+нояб!H25+дек!H25</f>
        <v>359.973</v>
      </c>
      <c r="I25" s="26">
        <f t="shared" si="1"/>
        <v>375.261</v>
      </c>
      <c r="J25" s="27">
        <f t="shared" si="2"/>
        <v>0.6517735334242838</v>
      </c>
      <c r="K25" s="27">
        <f t="shared" si="2"/>
        <v>0.6844178684488218</v>
      </c>
      <c r="L25" s="28">
        <f t="shared" si="2"/>
        <v>0.6830241840807703</v>
      </c>
      <c r="M25" s="55">
        <f>окт!M25+нояб!M25+дек!M25</f>
        <v>68767.66</v>
      </c>
      <c r="N25" s="29">
        <f t="shared" si="3"/>
        <v>183.25288266033508</v>
      </c>
    </row>
    <row r="26" spans="1:14" ht="12.75">
      <c r="A26" s="31" t="s">
        <v>35</v>
      </c>
      <c r="B26" s="30"/>
      <c r="C26" s="30"/>
      <c r="D26" s="25">
        <f>SUM(окт:дек!D26)</f>
        <v>13.193999999999999</v>
      </c>
      <c r="E26" s="25">
        <f>SUM(окт:дек!E26)</f>
        <v>298.515</v>
      </c>
      <c r="F26" s="25">
        <f t="shared" si="0"/>
        <v>311.709</v>
      </c>
      <c r="G26" s="54">
        <f>окт!G26+нояб!G26+дек!G26</f>
        <v>12.671</v>
      </c>
      <c r="H26" s="54">
        <f>окт!H26+нояб!H26+дек!H26</f>
        <v>290.05400000000003</v>
      </c>
      <c r="I26" s="26">
        <f t="shared" si="1"/>
        <v>302.725</v>
      </c>
      <c r="J26" s="27">
        <f t="shared" si="2"/>
        <v>0.960360770046991</v>
      </c>
      <c r="K26" s="27">
        <f t="shared" si="2"/>
        <v>0.9716563656767668</v>
      </c>
      <c r="L26" s="28">
        <f t="shared" si="2"/>
        <v>0.9711782463772302</v>
      </c>
      <c r="M26" s="55">
        <f>окт!M26+нояб!M26+дек!M26</f>
        <v>100821.14</v>
      </c>
      <c r="N26" s="29">
        <f t="shared" si="3"/>
        <v>333.0453051449335</v>
      </c>
    </row>
    <row r="27" spans="1:14" ht="12.75">
      <c r="A27" s="31" t="s">
        <v>36</v>
      </c>
      <c r="B27" s="30"/>
      <c r="C27" s="30"/>
      <c r="D27" s="25">
        <f>SUM(окт:дек!D27)</f>
        <v>6.5969999999999995</v>
      </c>
      <c r="E27" s="25">
        <f>SUM(окт:дек!E27)</f>
        <v>156.365</v>
      </c>
      <c r="F27" s="25">
        <f t="shared" si="0"/>
        <v>162.96200000000002</v>
      </c>
      <c r="G27" s="54">
        <f>окт!G27+нояб!G27+дек!G27</f>
        <v>6.212</v>
      </c>
      <c r="H27" s="54">
        <f>окт!H27+нояб!H27+дек!H27</f>
        <v>156.43099999999998</v>
      </c>
      <c r="I27" s="26">
        <f t="shared" si="1"/>
        <v>162.64299999999997</v>
      </c>
      <c r="J27" s="27">
        <f t="shared" si="2"/>
        <v>0.9416401394573292</v>
      </c>
      <c r="K27" s="27">
        <f t="shared" si="2"/>
        <v>1.000422089342244</v>
      </c>
      <c r="L27" s="28">
        <f t="shared" si="2"/>
        <v>0.9980424884328859</v>
      </c>
      <c r="M27" s="55">
        <f>окт!M27+нояб!M27+дек!M27</f>
        <v>22274.08</v>
      </c>
      <c r="N27" s="29">
        <f t="shared" si="3"/>
        <v>136.95074488296456</v>
      </c>
    </row>
    <row r="28" spans="1:14" ht="12.75">
      <c r="A28" s="32" t="s">
        <v>9</v>
      </c>
      <c r="B28" s="30"/>
      <c r="C28" s="30"/>
      <c r="D28" s="25">
        <f>SUM(окт:дек!D28)</f>
        <v>285.87</v>
      </c>
      <c r="E28" s="25">
        <f>SUM(окт:дек!E28)</f>
        <v>6396.75</v>
      </c>
      <c r="F28" s="25">
        <f t="shared" si="0"/>
        <v>6682.62</v>
      </c>
      <c r="G28" s="54">
        <f>окт!G28+нояб!G28+дек!G28</f>
        <v>276.19100000000003</v>
      </c>
      <c r="H28" s="54">
        <f>окт!H28+нояб!H28+дек!H28</f>
        <v>6419.885</v>
      </c>
      <c r="I28" s="26">
        <f t="shared" si="1"/>
        <v>6696.076</v>
      </c>
      <c r="J28" s="27">
        <f t="shared" si="2"/>
        <v>0.9661419526358136</v>
      </c>
      <c r="K28" s="27">
        <f t="shared" si="2"/>
        <v>1.003616680345488</v>
      </c>
      <c r="L28" s="28">
        <f t="shared" si="2"/>
        <v>1.0020135814994717</v>
      </c>
      <c r="M28" s="55">
        <f>окт!M28+нояб!M28+дек!M28</f>
        <v>299007.7</v>
      </c>
      <c r="N28" s="29">
        <f t="shared" si="3"/>
        <v>44.65416760502718</v>
      </c>
    </row>
    <row r="29" spans="1:14" ht="12.75">
      <c r="A29" s="31" t="s">
        <v>10</v>
      </c>
      <c r="B29" s="30"/>
      <c r="C29" s="30"/>
      <c r="D29" s="25">
        <f>SUM(окт:дек!D29)</f>
        <v>21.990000000000002</v>
      </c>
      <c r="E29" s="25">
        <f>SUM(окт:дек!E29)</f>
        <v>568.6</v>
      </c>
      <c r="F29" s="25">
        <f t="shared" si="0"/>
        <v>590.59</v>
      </c>
      <c r="G29" s="54">
        <f>окт!G29+нояб!G29+дек!G29</f>
        <v>21.93</v>
      </c>
      <c r="H29" s="54">
        <f>окт!H29+нояб!H29+дек!H29</f>
        <v>558.0699999999999</v>
      </c>
      <c r="I29" s="26">
        <f t="shared" si="1"/>
        <v>579.9999999999999</v>
      </c>
      <c r="J29" s="27">
        <f t="shared" si="2"/>
        <v>0.9972714870395634</v>
      </c>
      <c r="K29" s="27">
        <f t="shared" si="2"/>
        <v>0.9814808301090396</v>
      </c>
      <c r="L29" s="28">
        <f t="shared" si="2"/>
        <v>0.9820687786789479</v>
      </c>
      <c r="M29" s="55">
        <f>окт!M29+нояб!M29+дек!M29</f>
        <v>83121</v>
      </c>
      <c r="N29" s="29">
        <f t="shared" si="3"/>
        <v>143.31206896551726</v>
      </c>
    </row>
    <row r="30" spans="1:14" ht="12.75">
      <c r="A30" s="31" t="s">
        <v>11</v>
      </c>
      <c r="B30" s="30"/>
      <c r="C30" s="30"/>
      <c r="D30" s="25">
        <f>SUM(окт:дек!D30)</f>
        <v>6.5969999999999995</v>
      </c>
      <c r="E30" s="25">
        <f>SUM(окт:дек!E30)</f>
        <v>156.365</v>
      </c>
      <c r="F30" s="25">
        <f t="shared" si="0"/>
        <v>162.96200000000002</v>
      </c>
      <c r="G30" s="54">
        <f>окт!G30+нояб!G30+дек!G30</f>
        <v>6.02</v>
      </c>
      <c r="H30" s="54">
        <f>окт!H30+нояб!H30+дек!H30</f>
        <v>182.461</v>
      </c>
      <c r="I30" s="26">
        <f t="shared" si="1"/>
        <v>188.48100000000002</v>
      </c>
      <c r="J30" s="27">
        <f t="shared" si="2"/>
        <v>0.9125360012126724</v>
      </c>
      <c r="K30" s="27">
        <f t="shared" si="2"/>
        <v>1.1668915678060947</v>
      </c>
      <c r="L30" s="28">
        <f t="shared" si="2"/>
        <v>1.1565947889692076</v>
      </c>
      <c r="M30" s="55">
        <f>окт!M30+нояб!M30+дек!M30</f>
        <v>26253.71</v>
      </c>
      <c r="N30" s="29">
        <f t="shared" si="3"/>
        <v>139.29101607058533</v>
      </c>
    </row>
    <row r="31" spans="1:14" ht="12.75">
      <c r="A31" s="31" t="s">
        <v>12</v>
      </c>
      <c r="B31" s="30"/>
      <c r="C31" s="30"/>
      <c r="D31" s="25">
        <f>SUM(окт:дек!D31)</f>
        <v>2.932</v>
      </c>
      <c r="E31" s="25">
        <f>SUM(окт:дек!E31)</f>
        <v>85.29</v>
      </c>
      <c r="F31" s="25">
        <f t="shared" si="0"/>
        <v>88.22200000000001</v>
      </c>
      <c r="G31" s="54">
        <f>окт!G31+нояб!G31+дек!G31</f>
        <v>2.991</v>
      </c>
      <c r="H31" s="54">
        <f>окт!H31+нояб!H31+дек!H31</f>
        <v>84.085</v>
      </c>
      <c r="I31" s="26">
        <f t="shared" si="1"/>
        <v>87.076</v>
      </c>
      <c r="J31" s="27">
        <f t="shared" si="2"/>
        <v>1.0201227830832198</v>
      </c>
      <c r="K31" s="27">
        <f t="shared" si="2"/>
        <v>0.9858717317387734</v>
      </c>
      <c r="L31" s="28">
        <f t="shared" si="2"/>
        <v>0.9870100428464553</v>
      </c>
      <c r="M31" s="55">
        <f>окт!M31+нояб!M31+дек!M31</f>
        <v>31640.18</v>
      </c>
      <c r="N31" s="29">
        <f t="shared" si="3"/>
        <v>363.36280949974736</v>
      </c>
    </row>
    <row r="32" spans="1:14" ht="12.75">
      <c r="A32" s="31" t="s">
        <v>13</v>
      </c>
      <c r="B32" s="30"/>
      <c r="C32" s="30"/>
      <c r="D32" s="25">
        <f>SUM(окт:дек!D32)</f>
        <v>733</v>
      </c>
      <c r="E32" s="25">
        <f>SUM(окт:дек!E32)</f>
        <v>14215</v>
      </c>
      <c r="F32" s="25">
        <f t="shared" si="0"/>
        <v>14948</v>
      </c>
      <c r="G32" s="54">
        <f>окт!G32+нояб!G32+дек!G32</f>
        <v>817.5</v>
      </c>
      <c r="H32" s="54">
        <f>окт!H32+нояб!H32+дек!H32</f>
        <v>14789.3</v>
      </c>
      <c r="I32" s="26">
        <f t="shared" si="1"/>
        <v>15606.8</v>
      </c>
      <c r="J32" s="27">
        <f t="shared" si="2"/>
        <v>1.1152796725784448</v>
      </c>
      <c r="K32" s="27">
        <f t="shared" si="2"/>
        <v>1.0404009848751319</v>
      </c>
      <c r="L32" s="28">
        <f t="shared" si="2"/>
        <v>1.044072785656944</v>
      </c>
      <c r="M32" s="55">
        <f>окт!M32+нояб!M32+дек!M32</f>
        <v>84276.72</v>
      </c>
      <c r="N32" s="29">
        <f t="shared" si="3"/>
        <v>5.4</v>
      </c>
    </row>
    <row r="33" spans="1:14" ht="12.75">
      <c r="A33" s="31" t="s">
        <v>14</v>
      </c>
      <c r="B33" s="30"/>
      <c r="C33" s="30"/>
      <c r="D33" s="25">
        <f>SUM(окт:дек!D33)</f>
        <v>18.325000000000003</v>
      </c>
      <c r="E33" s="25">
        <f>SUM(окт:дек!E33)</f>
        <v>412.235</v>
      </c>
      <c r="F33" s="25">
        <f t="shared" si="0"/>
        <v>430.56</v>
      </c>
      <c r="G33" s="54">
        <f>окт!G33+нояб!G33+дек!G33</f>
        <v>18.489</v>
      </c>
      <c r="H33" s="54">
        <f>окт!H33+нояб!H33+дек!H33</f>
        <v>407.577</v>
      </c>
      <c r="I33" s="26">
        <f t="shared" si="1"/>
        <v>426.066</v>
      </c>
      <c r="J33" s="27">
        <f t="shared" si="2"/>
        <v>1.0089495225102318</v>
      </c>
      <c r="K33" s="27">
        <f t="shared" si="2"/>
        <v>0.9887006197921089</v>
      </c>
      <c r="L33" s="28">
        <f t="shared" si="2"/>
        <v>0.9895624303232998</v>
      </c>
      <c r="M33" s="55">
        <f>окт!M33+нояб!M33+дек!M33</f>
        <v>13030.470000000001</v>
      </c>
      <c r="N33" s="29">
        <f t="shared" si="3"/>
        <v>30.583219501204045</v>
      </c>
    </row>
    <row r="34" spans="1:14" ht="12.75">
      <c r="A34" s="31" t="s">
        <v>15</v>
      </c>
      <c r="B34" s="30"/>
      <c r="C34" s="30"/>
      <c r="D34" s="25">
        <f>SUM(окт:дек!D34)</f>
        <v>21.990000000000002</v>
      </c>
      <c r="E34" s="25">
        <f>SUM(окт:дек!E34)</f>
        <v>611.245</v>
      </c>
      <c r="F34" s="25">
        <f t="shared" si="0"/>
        <v>633.235</v>
      </c>
      <c r="G34" s="54">
        <f>окт!G34+нояб!G34+дек!G34</f>
        <v>22.78</v>
      </c>
      <c r="H34" s="54">
        <f>окт!H34+нояб!H34+дек!H34</f>
        <v>594.498</v>
      </c>
      <c r="I34" s="26">
        <f t="shared" si="1"/>
        <v>617.278</v>
      </c>
      <c r="J34" s="27">
        <f t="shared" si="2"/>
        <v>1.035925420645748</v>
      </c>
      <c r="K34" s="27">
        <f t="shared" si="2"/>
        <v>0.9726018208737904</v>
      </c>
      <c r="L34" s="28">
        <f t="shared" si="2"/>
        <v>0.9748008243385158</v>
      </c>
      <c r="M34" s="55">
        <f>окт!M34+нояб!M34+дек!M34</f>
        <v>30926.629999999997</v>
      </c>
      <c r="N34" s="29">
        <f t="shared" si="3"/>
        <v>50.1016235796513</v>
      </c>
    </row>
    <row r="35" spans="1:14" ht="12.75">
      <c r="A35" s="31" t="s">
        <v>16</v>
      </c>
      <c r="B35" s="30"/>
      <c r="C35" s="30"/>
      <c r="D35" s="25">
        <f>SUM(окт:дек!D35)</f>
        <v>5.864</v>
      </c>
      <c r="E35" s="25">
        <f>SUM(окт:дек!E35)</f>
        <v>170.58</v>
      </c>
      <c r="F35" s="25">
        <f t="shared" si="0"/>
        <v>176.44400000000002</v>
      </c>
      <c r="G35" s="54">
        <f>окт!G35+нояб!G35+дек!G35</f>
        <v>5.969</v>
      </c>
      <c r="H35" s="54">
        <f>окт!H35+нояб!H35+дек!H35</f>
        <v>158.125</v>
      </c>
      <c r="I35" s="26">
        <f t="shared" si="1"/>
        <v>164.094</v>
      </c>
      <c r="J35" s="27">
        <f t="shared" si="2"/>
        <v>1.017905866302865</v>
      </c>
      <c r="K35" s="27">
        <f t="shared" si="2"/>
        <v>0.9269844061437448</v>
      </c>
      <c r="L35" s="28">
        <f t="shared" si="2"/>
        <v>0.9300061209222188</v>
      </c>
      <c r="M35" s="55">
        <f>окт!M35+нояб!M35+дек!M35</f>
        <v>7198.56</v>
      </c>
      <c r="N35" s="29">
        <f t="shared" si="3"/>
        <v>43.86851438809463</v>
      </c>
    </row>
    <row r="36" spans="1:14" ht="12.75">
      <c r="A36" s="31" t="s">
        <v>17</v>
      </c>
      <c r="B36" s="30"/>
      <c r="C36" s="30"/>
      <c r="D36" s="25">
        <f>SUM(окт:дек!D36)</f>
        <v>18.325000000000003</v>
      </c>
      <c r="E36" s="25">
        <f>SUM(окт:дек!E36)</f>
        <v>426.45000000000005</v>
      </c>
      <c r="F36" s="25">
        <f t="shared" si="0"/>
        <v>444.77500000000003</v>
      </c>
      <c r="G36" s="54">
        <f>окт!G36+нояб!G36+дек!G36</f>
        <v>18.041</v>
      </c>
      <c r="H36" s="54">
        <f>окт!H36+нояб!H36+дек!H36</f>
        <v>432.227</v>
      </c>
      <c r="I36" s="26">
        <f t="shared" si="1"/>
        <v>450.268</v>
      </c>
      <c r="J36" s="27">
        <f t="shared" si="2"/>
        <v>0.9845020463847202</v>
      </c>
      <c r="K36" s="27">
        <f t="shared" si="2"/>
        <v>1.0135467229452455</v>
      </c>
      <c r="L36" s="28">
        <f t="shared" si="2"/>
        <v>1.0123500646394243</v>
      </c>
      <c r="M36" s="55">
        <f>окт!M36+нояб!M36+дек!M36</f>
        <v>25514.77</v>
      </c>
      <c r="N36" s="29">
        <f t="shared" si="3"/>
        <v>56.665741291852854</v>
      </c>
    </row>
    <row r="37" spans="1:14" ht="12.75">
      <c r="A37" s="31" t="s">
        <v>18</v>
      </c>
      <c r="B37" s="30"/>
      <c r="C37" s="30"/>
      <c r="D37" s="25">
        <f>SUM(окт:дек!D37)</f>
        <v>8.796</v>
      </c>
      <c r="E37" s="25">
        <f>SUM(окт:дек!E37)</f>
        <v>284.3</v>
      </c>
      <c r="F37" s="25">
        <f t="shared" si="0"/>
        <v>293.096</v>
      </c>
      <c r="G37" s="54">
        <f>окт!G37+нояб!G37+дек!G37</f>
        <v>7.055</v>
      </c>
      <c r="H37" s="54">
        <f>окт!H37+нояб!H37+дек!H37</f>
        <v>287.345</v>
      </c>
      <c r="I37" s="26">
        <f t="shared" si="1"/>
        <v>294.40000000000003</v>
      </c>
      <c r="J37" s="27">
        <f t="shared" si="2"/>
        <v>0.802069122328331</v>
      </c>
      <c r="K37" s="27">
        <f t="shared" si="2"/>
        <v>1.0107105170594444</v>
      </c>
      <c r="L37" s="28">
        <f t="shared" si="2"/>
        <v>1.0044490542347901</v>
      </c>
      <c r="M37" s="55">
        <f>окт!M37+нояб!M37+дек!M37</f>
        <v>27404.550000000003</v>
      </c>
      <c r="N37" s="29">
        <f t="shared" si="3"/>
        <v>93.08610733695652</v>
      </c>
    </row>
    <row r="38" spans="1:14" ht="12.75">
      <c r="A38" s="31" t="s">
        <v>19</v>
      </c>
      <c r="B38" s="30"/>
      <c r="C38" s="30"/>
      <c r="D38" s="25">
        <f>SUM(окт:дек!D38)</f>
        <v>6.5969999999999995</v>
      </c>
      <c r="E38" s="25">
        <f>SUM(окт:дек!E38)</f>
        <v>156.365</v>
      </c>
      <c r="F38" s="25">
        <f t="shared" si="0"/>
        <v>162.96200000000002</v>
      </c>
      <c r="G38" s="54">
        <f>окт!G38+нояб!G38+дек!G38</f>
        <v>6.66</v>
      </c>
      <c r="H38" s="54">
        <f>окт!H38+нояб!H38+дек!H38</f>
        <v>143.812</v>
      </c>
      <c r="I38" s="26">
        <f t="shared" si="1"/>
        <v>150.472</v>
      </c>
      <c r="J38" s="27">
        <f t="shared" si="2"/>
        <v>1.009549795361528</v>
      </c>
      <c r="K38" s="27">
        <f t="shared" si="2"/>
        <v>0.9197198861637835</v>
      </c>
      <c r="L38" s="28">
        <f t="shared" si="2"/>
        <v>0.923356365287613</v>
      </c>
      <c r="M38" s="55">
        <f>окт!M38+нояб!M38+дек!M38</f>
        <v>18831.25</v>
      </c>
      <c r="N38" s="29">
        <f t="shared" si="3"/>
        <v>125.14786804189482</v>
      </c>
    </row>
    <row r="39" spans="1:14" ht="12.75">
      <c r="A39" s="31" t="s">
        <v>20</v>
      </c>
      <c r="B39" s="30"/>
      <c r="C39" s="30"/>
      <c r="D39" s="25">
        <f>SUM(окт:дек!D39)</f>
        <v>69.63499999999999</v>
      </c>
      <c r="E39" s="25">
        <f>SUM(окт:дек!E39)</f>
        <v>1421.5</v>
      </c>
      <c r="F39" s="25">
        <f t="shared" si="0"/>
        <v>1491.135</v>
      </c>
      <c r="G39" s="54">
        <f>окт!G39+нояб!G39+дек!G39</f>
        <v>53.2</v>
      </c>
      <c r="H39" s="54">
        <f>окт!H39+нояб!H39+дек!H39</f>
        <v>1238.941</v>
      </c>
      <c r="I39" s="26">
        <f t="shared" si="1"/>
        <v>1292.141</v>
      </c>
      <c r="J39" s="27">
        <f t="shared" si="2"/>
        <v>0.7639836289222375</v>
      </c>
      <c r="K39" s="27">
        <f t="shared" si="2"/>
        <v>0.8715729862820965</v>
      </c>
      <c r="L39" s="28">
        <f t="shared" si="2"/>
        <v>0.8665486357707385</v>
      </c>
      <c r="M39" s="55">
        <f>окт!M39+нояб!M39+дек!M39</f>
        <v>116528.75</v>
      </c>
      <c r="N39" s="29">
        <f t="shared" si="3"/>
        <v>90.18268904090188</v>
      </c>
    </row>
    <row r="40" spans="1:14" ht="12.75">
      <c r="A40" s="31" t="s">
        <v>21</v>
      </c>
      <c r="B40" s="30"/>
      <c r="C40" s="30"/>
      <c r="D40" s="25">
        <f>SUM(окт:дек!D40)</f>
        <v>73.30000000000001</v>
      </c>
      <c r="E40" s="25">
        <f>SUM(окт:дек!E40)</f>
        <v>1421.5</v>
      </c>
      <c r="F40" s="25">
        <f t="shared" si="0"/>
        <v>1494.8</v>
      </c>
      <c r="G40" s="54">
        <f>окт!G40+нояб!G40+дек!G40</f>
        <v>73.3</v>
      </c>
      <c r="H40" s="54">
        <f>окт!H40+нояб!H40+дек!H40</f>
        <v>1439.5</v>
      </c>
      <c r="I40" s="26">
        <f t="shared" si="1"/>
        <v>1512.8</v>
      </c>
      <c r="J40" s="27">
        <f t="shared" si="2"/>
        <v>0.9999999999999998</v>
      </c>
      <c r="K40" s="27">
        <f t="shared" si="2"/>
        <v>1.0126626802673233</v>
      </c>
      <c r="L40" s="28">
        <f t="shared" si="2"/>
        <v>1.012041744715012</v>
      </c>
      <c r="M40" s="55">
        <f>окт!M40+нояб!M40+дек!M40</f>
        <v>68709.33</v>
      </c>
      <c r="N40" s="29">
        <f t="shared" si="3"/>
        <v>45.418647540983606</v>
      </c>
    </row>
    <row r="41" spans="1:14" ht="12.75">
      <c r="A41" s="31" t="s">
        <v>22</v>
      </c>
      <c r="B41" s="30"/>
      <c r="C41" s="30"/>
      <c r="D41" s="25">
        <f>SUM(окт:дек!D41)</f>
        <v>87.96000000000001</v>
      </c>
      <c r="E41" s="25">
        <f>SUM(окт:дек!E41)</f>
        <v>1990.1000000000004</v>
      </c>
      <c r="F41" s="25">
        <f t="shared" si="0"/>
        <v>2078.0600000000004</v>
      </c>
      <c r="G41" s="54">
        <f>окт!G41+нояб!G41+дек!G41</f>
        <v>62.829</v>
      </c>
      <c r="H41" s="54">
        <f>окт!H41+нояб!H41+дек!H41</f>
        <v>1586.0610000000001</v>
      </c>
      <c r="I41" s="26">
        <f t="shared" si="1"/>
        <v>1648.89</v>
      </c>
      <c r="J41" s="27">
        <f t="shared" si="2"/>
        <v>0.7142905866302864</v>
      </c>
      <c r="K41" s="27">
        <f t="shared" si="2"/>
        <v>0.796975528867896</v>
      </c>
      <c r="L41" s="28">
        <f t="shared" si="2"/>
        <v>0.7934756455540263</v>
      </c>
      <c r="M41" s="55">
        <f>окт!M41+нояб!M41+дек!M41</f>
        <v>61123.93000000001</v>
      </c>
      <c r="N41" s="29">
        <f t="shared" si="3"/>
        <v>37.06974388831274</v>
      </c>
    </row>
    <row r="42" spans="1:14" ht="12.75">
      <c r="A42" s="31" t="s">
        <v>23</v>
      </c>
      <c r="B42" s="30"/>
      <c r="C42" s="30"/>
      <c r="D42" s="25">
        <f>SUM(окт:дек!D42)</f>
        <v>131.94</v>
      </c>
      <c r="E42" s="25">
        <f>SUM(окт:дек!E42)</f>
        <v>3127.3</v>
      </c>
      <c r="F42" s="25">
        <f t="shared" si="0"/>
        <v>3259.2400000000002</v>
      </c>
      <c r="G42" s="54">
        <f>окт!G42+нояб!G42+дек!G42</f>
        <v>117.682</v>
      </c>
      <c r="H42" s="54">
        <f>окт!H42+нояб!H42+дек!H42</f>
        <v>2939.083</v>
      </c>
      <c r="I42" s="26">
        <f t="shared" si="1"/>
        <v>3056.765</v>
      </c>
      <c r="J42" s="27">
        <f t="shared" si="2"/>
        <v>0.8919357283613765</v>
      </c>
      <c r="K42" s="27">
        <f t="shared" si="2"/>
        <v>0.9398148562657883</v>
      </c>
      <c r="L42" s="28">
        <f t="shared" si="2"/>
        <v>0.9378766215436727</v>
      </c>
      <c r="M42" s="55">
        <f>окт!M42+нояб!M42+дек!M42</f>
        <v>154588.93000000002</v>
      </c>
      <c r="N42" s="29">
        <f t="shared" si="3"/>
        <v>50.572723123956216</v>
      </c>
    </row>
    <row r="43" spans="1:14" ht="12.75">
      <c r="A43" s="31" t="s">
        <v>24</v>
      </c>
      <c r="B43" s="30"/>
      <c r="C43" s="30"/>
      <c r="D43" s="25">
        <f>SUM(окт:дек!D43)</f>
        <v>29.32</v>
      </c>
      <c r="E43" s="25">
        <f>SUM(окт:дек!E43)</f>
        <v>710.75</v>
      </c>
      <c r="F43" s="25">
        <f t="shared" si="0"/>
        <v>740.07</v>
      </c>
      <c r="G43" s="54">
        <f>окт!G43+нояб!G43+дек!G43</f>
        <v>29.32</v>
      </c>
      <c r="H43" s="54">
        <f>окт!H43+нояб!H43+дек!H43</f>
        <v>717.29</v>
      </c>
      <c r="I43" s="26">
        <f t="shared" si="1"/>
        <v>746.61</v>
      </c>
      <c r="J43" s="27">
        <f t="shared" si="2"/>
        <v>1</v>
      </c>
      <c r="K43" s="27">
        <f t="shared" si="2"/>
        <v>1.0092015476609215</v>
      </c>
      <c r="L43" s="28">
        <f t="shared" si="2"/>
        <v>1.008837001905225</v>
      </c>
      <c r="M43" s="55">
        <f>окт!M43+нояб!M43+дек!M43</f>
        <v>32104.23</v>
      </c>
      <c r="N43" s="29">
        <f t="shared" si="3"/>
        <v>43</v>
      </c>
    </row>
    <row r="44" spans="1:14" ht="12.75">
      <c r="A44" s="32" t="s">
        <v>25</v>
      </c>
      <c r="B44" s="30"/>
      <c r="C44" s="30"/>
      <c r="D44" s="25">
        <f>SUM(окт:дек!D44)</f>
        <v>43.980000000000004</v>
      </c>
      <c r="E44" s="25">
        <f>SUM(окт:дек!E44)</f>
        <v>1137.2</v>
      </c>
      <c r="F44" s="25">
        <f>D44+E44</f>
        <v>1181.18</v>
      </c>
      <c r="G44" s="54">
        <f>окт!G44+нояб!G44+дек!G44</f>
        <v>43.848</v>
      </c>
      <c r="H44" s="54">
        <f>окт!H44+нояб!H44+дек!H44</f>
        <v>1149.952</v>
      </c>
      <c r="I44" s="26">
        <f>G44+H44</f>
        <v>1193.8</v>
      </c>
      <c r="J44" s="27">
        <f t="shared" si="2"/>
        <v>0.9969986357435197</v>
      </c>
      <c r="K44" s="27">
        <f t="shared" si="2"/>
        <v>1.0112135068589518</v>
      </c>
      <c r="L44" s="28">
        <f t="shared" si="2"/>
        <v>1.010684231023214</v>
      </c>
      <c r="M44" s="55">
        <f>окт!M44+нояб!M44+дек!M44</f>
        <v>61492.600000000006</v>
      </c>
      <c r="N44" s="29">
        <f>IF(I44&gt;0,M44/I44,0)</f>
        <v>51.50996816887251</v>
      </c>
    </row>
    <row r="45" spans="1:14" s="20" customFormat="1" ht="12.75">
      <c r="A45" s="44" t="s">
        <v>54</v>
      </c>
      <c r="B45" s="45"/>
      <c r="C45" s="45"/>
      <c r="D45" s="46">
        <f>SUM(D22:D44)</f>
        <v>1675.6380000000001</v>
      </c>
      <c r="E45" s="46">
        <f>SUM(E22:E44)</f>
        <v>35750.725000000006</v>
      </c>
      <c r="F45" s="46">
        <f>D45+E45</f>
        <v>37426.363000000005</v>
      </c>
      <c r="G45" s="54">
        <f>окт!G45+нояб!G45+дек!G45</f>
        <v>1674.004</v>
      </c>
      <c r="H45" s="54">
        <f>окт!H45+нояб!H45+дек!H45</f>
        <v>35315.227</v>
      </c>
      <c r="I45" s="47">
        <f>G45+H45</f>
        <v>36989.231</v>
      </c>
      <c r="J45" s="59">
        <f>IF(G45&gt;0,G45/D45,0)</f>
        <v>0.9990248490425735</v>
      </c>
      <c r="K45" s="59">
        <f>IF(E45&gt;0,H45/E45,0)</f>
        <v>0.9878184847999584</v>
      </c>
      <c r="L45" s="59">
        <f>IF(F45&gt;0,I45/F45,0)</f>
        <v>0.9883202116112644</v>
      </c>
      <c r="M45" s="55">
        <f>окт!M45+нояб!M45+дек!M45</f>
        <v>1792280.63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65.97</v>
      </c>
      <c r="E47" s="35">
        <f t="shared" si="4"/>
        <v>1478.3600000000001</v>
      </c>
      <c r="F47" s="35">
        <f t="shared" si="4"/>
        <v>1544.3300000000002</v>
      </c>
      <c r="G47" s="35">
        <f t="shared" si="4"/>
        <v>56.028</v>
      </c>
      <c r="H47" s="35">
        <f t="shared" si="4"/>
        <v>1380.5570000000002</v>
      </c>
      <c r="I47" s="35">
        <f t="shared" si="4"/>
        <v>1436.585</v>
      </c>
      <c r="J47" s="61">
        <f>IF(G47=0,0,G47/D47)</f>
        <v>0.8492951341518872</v>
      </c>
      <c r="K47" s="61">
        <f>IF(H47=0,0,H47/E47)</f>
        <v>0.9338435834302877</v>
      </c>
      <c r="L47" s="61">
        <f>IF(I47&gt;0,I47/F47,0)</f>
        <v>0.9302318804918637</v>
      </c>
      <c r="M47" s="58">
        <f>SUM(M22:M24)</f>
        <v>458664.44</v>
      </c>
      <c r="N47" s="36">
        <f>IF(M47=0,0,M47/I47)</f>
        <v>319.2741397132784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L16:M16"/>
    <mergeCell ref="L17:M17"/>
    <mergeCell ref="A15:B15"/>
    <mergeCell ref="L15:M15"/>
    <mergeCell ref="C8:C10"/>
    <mergeCell ref="D8:F10"/>
    <mergeCell ref="A11:B11"/>
    <mergeCell ref="L13:N13"/>
    <mergeCell ref="L14:M14"/>
    <mergeCell ref="E2:G2"/>
    <mergeCell ref="A1:G1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7"/>
  <sheetViews>
    <sheetView zoomScale="91" zoomScaleNormal="91" zoomScalePageLayoutView="0" workbookViewId="0" topLeftCell="A2">
      <selection activeCell="A42" sqref="A42"/>
    </sheetView>
  </sheetViews>
  <sheetFormatPr defaultColWidth="9.00390625" defaultRowHeight="12.75"/>
  <cols>
    <col min="1" max="1" width="32.75390625" style="2" customWidth="1"/>
    <col min="2" max="2" width="14.00390625" style="2" customWidth="1"/>
    <col min="3" max="3" width="12.125" style="2" customWidth="1"/>
    <col min="4" max="4" width="11.25390625" style="2" customWidth="1"/>
    <col min="5" max="5" width="15.875" style="2" customWidth="1"/>
    <col min="6" max="6" width="15.375" style="2" customWidth="1"/>
    <col min="7" max="7" width="14.625" style="2" customWidth="1"/>
    <col min="8" max="8" width="13.125" style="2" customWidth="1"/>
    <col min="9" max="9" width="13.625" style="2" customWidth="1"/>
    <col min="10" max="12" width="11.25390625" style="2" customWidth="1"/>
    <col min="13" max="13" width="13.625" style="2" customWidth="1"/>
    <col min="14" max="14" width="11.25390625" style="2" customWidth="1"/>
    <col min="15" max="15" width="12.75390625" style="2" customWidth="1"/>
    <col min="16" max="16" width="12.125" style="2" customWidth="1"/>
    <col min="17" max="16384" width="9.125" style="2" customWidth="1"/>
  </cols>
  <sheetData>
    <row r="1" spans="1:14" ht="24" customHeight="1">
      <c r="A1" s="161" t="s">
        <v>89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74</v>
      </c>
      <c r="J1" s="1"/>
      <c r="K1" s="1"/>
      <c r="L1" s="1"/>
      <c r="M1" s="1"/>
      <c r="N1" s="1"/>
    </row>
    <row r="2" spans="1:7" ht="12.75">
      <c r="A2" s="3" t="s">
        <v>26</v>
      </c>
      <c r="B2" s="52"/>
      <c r="E2" s="173" t="s">
        <v>55</v>
      </c>
      <c r="F2" s="173"/>
      <c r="G2" s="173"/>
    </row>
    <row r="3" spans="1:2" ht="12.75">
      <c r="A3" s="3" t="s">
        <v>0</v>
      </c>
      <c r="B3" s="52"/>
    </row>
    <row r="4" spans="1:2" ht="12.75">
      <c r="A4" s="4" t="s">
        <v>30</v>
      </c>
      <c r="B4" s="53">
        <f>янв!B4</f>
        <v>40</v>
      </c>
    </row>
    <row r="5" spans="1:2" ht="12.75">
      <c r="A5" s="5" t="s">
        <v>28</v>
      </c>
      <c r="B5" s="141">
        <f>B6+B7</f>
        <v>58176</v>
      </c>
    </row>
    <row r="6" spans="1:2" ht="12.75">
      <c r="A6" s="6" t="s">
        <v>27</v>
      </c>
      <c r="B6" s="142">
        <f>SUM(янв:дек!B6)</f>
        <v>976</v>
      </c>
    </row>
    <row r="7" spans="1:2" ht="13.5" thickBot="1">
      <c r="A7" s="7" t="s">
        <v>29</v>
      </c>
      <c r="B7" s="144">
        <f>SUM(янв:дек!B7)</f>
        <v>57200</v>
      </c>
    </row>
    <row r="8" spans="1:7" ht="12.75">
      <c r="A8" s="8" t="s">
        <v>31</v>
      </c>
      <c r="B8" s="129">
        <f>SUM(янв:дек!B8)</f>
        <v>6935315.159999999</v>
      </c>
      <c r="D8" s="118"/>
      <c r="G8" s="116"/>
    </row>
    <row r="9" spans="1:7" ht="12.75">
      <c r="A9" s="9" t="s">
        <v>32</v>
      </c>
      <c r="B9" s="130">
        <f>SUM(янв:дек!B9)</f>
        <v>6889093.2</v>
      </c>
      <c r="C9" s="115"/>
      <c r="D9" s="12"/>
      <c r="G9" s="112"/>
    </row>
    <row r="10" spans="1:7" ht="13.5" thickBot="1">
      <c r="A10" s="11" t="s">
        <v>33</v>
      </c>
      <c r="B10" s="131">
        <f>B8-B9</f>
        <v>46221.95999999903</v>
      </c>
      <c r="D10" s="119"/>
      <c r="G10" s="112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119.21265057755774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1.1353585769291212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0.9902426387275362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0.970710527047505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0.9710088298420766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6" ht="12.75">
      <c r="A22" s="23" t="s">
        <v>6</v>
      </c>
      <c r="B22" s="30"/>
      <c r="C22" s="30"/>
      <c r="D22" s="25">
        <f>SUM(янв:дек!D22)</f>
        <v>48.800000000000004</v>
      </c>
      <c r="E22" s="25">
        <f>SUM(янв:дек!E22)</f>
        <v>3146.0000000000005</v>
      </c>
      <c r="F22" s="25">
        <f>D22+E22</f>
        <v>3194.8000000000006</v>
      </c>
      <c r="G22" s="54">
        <f>SUM(янв:дек!G22)</f>
        <v>37.313</v>
      </c>
      <c r="H22" s="54">
        <f>SUM(янв:дек!H22)</f>
        <v>2832.9339999999997</v>
      </c>
      <c r="I22" s="26">
        <f>G22+H22</f>
        <v>2870.247</v>
      </c>
      <c r="J22" s="27">
        <f>IF(G22&gt;0,G22/D22,0)</f>
        <v>0.7646106557377049</v>
      </c>
      <c r="K22" s="27">
        <f>IF(H22&gt;0,H22/E22,0)</f>
        <v>0.9004876033057849</v>
      </c>
      <c r="L22" s="28">
        <f>IF(I22&gt;0,I22/F22,0)</f>
        <v>0.8984121071741578</v>
      </c>
      <c r="M22" s="55">
        <f>SUM(янв:дек!M22)</f>
        <v>1055399.52</v>
      </c>
      <c r="N22" s="29">
        <f>IF(I22&gt;0,M22/I22,0)</f>
        <v>367.7033788381279</v>
      </c>
      <c r="P22" s="117"/>
    </row>
    <row r="23" spans="1:16" ht="12.75">
      <c r="A23" s="23" t="s">
        <v>7</v>
      </c>
      <c r="B23" s="30"/>
      <c r="C23" s="30"/>
      <c r="D23" s="25">
        <f>SUM(янв:дек!D23)</f>
        <v>19.520000000000003</v>
      </c>
      <c r="E23" s="25">
        <f>SUM(янв:дек!E23)</f>
        <v>1372.7999999999997</v>
      </c>
      <c r="F23" s="25">
        <f aca="true" t="shared" si="0" ref="F23:F43">D23+E23</f>
        <v>1392.3199999999997</v>
      </c>
      <c r="G23" s="54">
        <f>SUM(янв:дек!G23)</f>
        <v>17.972</v>
      </c>
      <c r="H23" s="54">
        <f>SUM(янв:дек!H23)</f>
        <v>1409.8540000000003</v>
      </c>
      <c r="I23" s="26">
        <f aca="true" t="shared" si="1" ref="I23:I43">G23+H23</f>
        <v>1427.8260000000002</v>
      </c>
      <c r="J23" s="27">
        <f aca="true" t="shared" si="2" ref="J23:L44">IF(D23&gt;0,G23/D23,0)</f>
        <v>0.9206967213114753</v>
      </c>
      <c r="K23" s="27">
        <f t="shared" si="2"/>
        <v>1.0269915501165505</v>
      </c>
      <c r="L23" s="28">
        <f t="shared" si="2"/>
        <v>1.0255013215352797</v>
      </c>
      <c r="M23" s="55">
        <f>SUM(янв:дек!M23)</f>
        <v>285230.96</v>
      </c>
      <c r="N23" s="29">
        <f aca="true" t="shared" si="3" ref="N23:N43">IF(I23&gt;0,M23/I23,0)</f>
        <v>199.76590985176063</v>
      </c>
      <c r="P23" s="117"/>
    </row>
    <row r="24" spans="1:16" ht="12.75">
      <c r="A24" s="23" t="s">
        <v>97</v>
      </c>
      <c r="B24" s="30"/>
      <c r="C24" s="30"/>
      <c r="D24" s="25">
        <f>SUM(янв:дек!D24)</f>
        <v>19.520000000000003</v>
      </c>
      <c r="E24" s="25">
        <f>SUM(янв:дек!E24)</f>
        <v>1429.9999999999998</v>
      </c>
      <c r="F24" s="25">
        <f>D24+E24</f>
        <v>1449.5199999999998</v>
      </c>
      <c r="G24" s="54">
        <f>SUM(янв:дек!G24)</f>
        <v>21.92</v>
      </c>
      <c r="H24" s="54">
        <f>SUM(янв:дек!H24)</f>
        <v>1413.401</v>
      </c>
      <c r="I24" s="26">
        <f>G24+H24</f>
        <v>1435.3210000000001</v>
      </c>
      <c r="J24" s="27">
        <f>IF(D24&gt;0,G24/D24,0)</f>
        <v>1.122950819672131</v>
      </c>
      <c r="K24" s="27">
        <f>IF(E24&gt;0,H24/E24,0)</f>
        <v>0.9883923076923079</v>
      </c>
      <c r="L24" s="28">
        <f>IF(F24&gt;0,I24/F24,0)</f>
        <v>0.9902043435068163</v>
      </c>
      <c r="M24" s="55">
        <f>SUM(янв:дек!M24)</f>
        <v>350866.72</v>
      </c>
      <c r="N24" s="29">
        <f>IF(I24&gt;0,M24/I24,0)</f>
        <v>244.45174285055396</v>
      </c>
      <c r="P24" s="117"/>
    </row>
    <row r="25" spans="1:16" ht="12.75">
      <c r="A25" s="31" t="s">
        <v>8</v>
      </c>
      <c r="B25" s="30"/>
      <c r="C25" s="30"/>
      <c r="D25" s="25">
        <f>SUM(янв:дек!D25)</f>
        <v>31.232</v>
      </c>
      <c r="E25" s="25">
        <f>SUM(янв:дек!E25)</f>
        <v>2116.3999999999996</v>
      </c>
      <c r="F25" s="25">
        <f t="shared" si="0"/>
        <v>2147.6319999999996</v>
      </c>
      <c r="G25" s="54">
        <f>SUM(янв:дек!G25)</f>
        <v>19.414</v>
      </c>
      <c r="H25" s="54">
        <f>SUM(янв:дек!H25)</f>
        <v>1417.695</v>
      </c>
      <c r="I25" s="26">
        <f t="shared" si="1"/>
        <v>1437.109</v>
      </c>
      <c r="J25" s="27">
        <f t="shared" si="2"/>
        <v>0.6216060450819673</v>
      </c>
      <c r="K25" s="27">
        <f t="shared" si="2"/>
        <v>0.6698615573615574</v>
      </c>
      <c r="L25" s="28">
        <f t="shared" si="2"/>
        <v>0.6691598001892317</v>
      </c>
      <c r="M25" s="55">
        <f>SUM(янв:дек!M25)</f>
        <v>297628.6</v>
      </c>
      <c r="N25" s="29">
        <f t="shared" si="3"/>
        <v>207.10231443822283</v>
      </c>
      <c r="P25" s="117"/>
    </row>
    <row r="26" spans="1:16" ht="12.75">
      <c r="A26" s="31" t="s">
        <v>35</v>
      </c>
      <c r="B26" s="30"/>
      <c r="C26" s="30"/>
      <c r="D26" s="25">
        <f>SUM(янв:дек!D26)</f>
        <v>17.567999999999998</v>
      </c>
      <c r="E26" s="25">
        <f>SUM(янв:дек!E26)</f>
        <v>1201.2</v>
      </c>
      <c r="F26" s="25">
        <f t="shared" si="0"/>
        <v>1218.768</v>
      </c>
      <c r="G26" s="54">
        <f>SUM(янв:дек!G26)</f>
        <v>16.83</v>
      </c>
      <c r="H26" s="54">
        <f>SUM(янв:дек!H26)</f>
        <v>1194.2749999999999</v>
      </c>
      <c r="I26" s="26">
        <f t="shared" si="1"/>
        <v>1211.1049999999998</v>
      </c>
      <c r="J26" s="27">
        <f t="shared" si="2"/>
        <v>0.9579918032786885</v>
      </c>
      <c r="K26" s="27">
        <f t="shared" si="2"/>
        <v>0.9942349317349316</v>
      </c>
      <c r="L26" s="28">
        <f t="shared" si="2"/>
        <v>0.9937125031179025</v>
      </c>
      <c r="M26" s="55">
        <f>SUM(янв:дек!M26)</f>
        <v>433012.78</v>
      </c>
      <c r="N26" s="29">
        <f t="shared" si="3"/>
        <v>357.5352921505568</v>
      </c>
      <c r="P26" s="117"/>
    </row>
    <row r="27" spans="1:16" ht="12.75">
      <c r="A27" s="31" t="s">
        <v>36</v>
      </c>
      <c r="B27" s="30"/>
      <c r="C27" s="30"/>
      <c r="D27" s="25">
        <f>SUM(янв:дек!D27)</f>
        <v>8.783999999999999</v>
      </c>
      <c r="E27" s="25">
        <f>SUM(янв:дек!E27)</f>
        <v>629.1999999999999</v>
      </c>
      <c r="F27" s="25">
        <f t="shared" si="0"/>
        <v>637.9839999999999</v>
      </c>
      <c r="G27" s="54">
        <f>SUM(янв:дек!G27)</f>
        <v>8.520999999999999</v>
      </c>
      <c r="H27" s="54">
        <f>SUM(янв:дек!H27)</f>
        <v>616.5200000000001</v>
      </c>
      <c r="I27" s="26">
        <f t="shared" si="1"/>
        <v>625.041</v>
      </c>
      <c r="J27" s="27">
        <f t="shared" si="2"/>
        <v>0.9700591985428051</v>
      </c>
      <c r="K27" s="27">
        <f t="shared" si="2"/>
        <v>0.979847425301971</v>
      </c>
      <c r="L27" s="28">
        <f t="shared" si="2"/>
        <v>0.979712657370718</v>
      </c>
      <c r="M27" s="55">
        <f>SUM(янв:дек!M27)</f>
        <v>79721.06</v>
      </c>
      <c r="N27" s="29">
        <f t="shared" si="3"/>
        <v>127.54532902641586</v>
      </c>
      <c r="P27" s="117"/>
    </row>
    <row r="28" spans="1:16" ht="12.75">
      <c r="A28" s="32" t="s">
        <v>9</v>
      </c>
      <c r="B28" s="30"/>
      <c r="C28" s="30"/>
      <c r="D28" s="25">
        <f>SUM(янв:дек!D28)</f>
        <v>380.64000000000004</v>
      </c>
      <c r="E28" s="25">
        <f>SUM(янв:дек!E28)</f>
        <v>25740.000000000004</v>
      </c>
      <c r="F28" s="25">
        <f t="shared" si="0"/>
        <v>26120.640000000003</v>
      </c>
      <c r="G28" s="54">
        <f>SUM(янв:дек!G28)</f>
        <v>366.368</v>
      </c>
      <c r="H28" s="54">
        <f>SUM(янв:дек!H28)</f>
        <v>25716.605</v>
      </c>
      <c r="I28" s="26">
        <f t="shared" si="1"/>
        <v>26082.972999999998</v>
      </c>
      <c r="J28" s="27">
        <f t="shared" si="2"/>
        <v>0.9625052543085328</v>
      </c>
      <c r="K28" s="27">
        <f t="shared" si="2"/>
        <v>0.9990911033411032</v>
      </c>
      <c r="L28" s="28">
        <f t="shared" si="2"/>
        <v>0.9985579602950002</v>
      </c>
      <c r="M28" s="55">
        <f>SUM(янв:дек!M28)</f>
        <v>1156132.5699999998</v>
      </c>
      <c r="N28" s="29">
        <f t="shared" si="3"/>
        <v>44.32518371276157</v>
      </c>
      <c r="P28" s="117"/>
    </row>
    <row r="29" spans="1:16" ht="12.75">
      <c r="A29" s="31" t="s">
        <v>10</v>
      </c>
      <c r="B29" s="30"/>
      <c r="C29" s="30"/>
      <c r="D29" s="25">
        <f>SUM(янв:дек!D29)</f>
        <v>29.28</v>
      </c>
      <c r="E29" s="25">
        <f>SUM(янв:дек!E29)</f>
        <v>2288.0000000000005</v>
      </c>
      <c r="F29" s="25">
        <f t="shared" si="0"/>
        <v>2317.2800000000007</v>
      </c>
      <c r="G29" s="54">
        <f>SUM(янв:дек!G29)</f>
        <v>28.913000000000004</v>
      </c>
      <c r="H29" s="54">
        <f>SUM(янв:дек!H29)</f>
        <v>2289.087</v>
      </c>
      <c r="I29" s="26">
        <f t="shared" si="1"/>
        <v>2318</v>
      </c>
      <c r="J29" s="27">
        <f t="shared" si="2"/>
        <v>0.9874658469945357</v>
      </c>
      <c r="K29" s="27">
        <f t="shared" si="2"/>
        <v>1.0004750874125872</v>
      </c>
      <c r="L29" s="28">
        <f t="shared" si="2"/>
        <v>1.000310709107229</v>
      </c>
      <c r="M29" s="55">
        <f>SUM(янв:дек!M29)</f>
        <v>318584.5</v>
      </c>
      <c r="N29" s="29">
        <f t="shared" si="3"/>
        <v>137.43938740293356</v>
      </c>
      <c r="P29" s="117"/>
    </row>
    <row r="30" spans="1:16" ht="12.75">
      <c r="A30" s="31" t="s">
        <v>11</v>
      </c>
      <c r="B30" s="30"/>
      <c r="C30" s="30"/>
      <c r="D30" s="25">
        <f>SUM(янв:дек!D30)</f>
        <v>8.783999999999999</v>
      </c>
      <c r="E30" s="25">
        <f>SUM(янв:дек!E30)</f>
        <v>629.1999999999999</v>
      </c>
      <c r="F30" s="25">
        <f t="shared" si="0"/>
        <v>637.9839999999999</v>
      </c>
      <c r="G30" s="54">
        <f>SUM(янв:дек!G30)</f>
        <v>7.921000000000001</v>
      </c>
      <c r="H30" s="54">
        <f>SUM(янв:дек!H30)</f>
        <v>667.4260000000002</v>
      </c>
      <c r="I30" s="26">
        <f t="shared" si="1"/>
        <v>675.3470000000002</v>
      </c>
      <c r="J30" s="27">
        <f t="shared" si="2"/>
        <v>0.9017531876138436</v>
      </c>
      <c r="K30" s="27">
        <f t="shared" si="2"/>
        <v>1.0607533375715197</v>
      </c>
      <c r="L30" s="28">
        <f t="shared" si="2"/>
        <v>1.0585641646185489</v>
      </c>
      <c r="M30" s="55">
        <f>SUM(янв:дек!M30)</f>
        <v>102366.21</v>
      </c>
      <c r="N30" s="29">
        <f t="shared" si="3"/>
        <v>151.5757232948395</v>
      </c>
      <c r="P30" s="117"/>
    </row>
    <row r="31" spans="1:16" ht="12.75">
      <c r="A31" s="31" t="s">
        <v>12</v>
      </c>
      <c r="B31" s="30"/>
      <c r="C31" s="30"/>
      <c r="D31" s="25">
        <f>SUM(янв:дек!D31)</f>
        <v>3.904</v>
      </c>
      <c r="E31" s="25">
        <f>SUM(янв:дек!E31)</f>
        <v>343.19999999999993</v>
      </c>
      <c r="F31" s="25">
        <f t="shared" si="0"/>
        <v>347.1039999999999</v>
      </c>
      <c r="G31" s="54">
        <f>SUM(янв:дек!G31)</f>
        <v>4.035</v>
      </c>
      <c r="H31" s="54">
        <f>SUM(янв:дек!H31)</f>
        <v>348.003</v>
      </c>
      <c r="I31" s="26">
        <f t="shared" si="1"/>
        <v>352.038</v>
      </c>
      <c r="J31" s="27">
        <f t="shared" si="2"/>
        <v>1.0335553278688525</v>
      </c>
      <c r="K31" s="27">
        <f t="shared" si="2"/>
        <v>1.0139947552447555</v>
      </c>
      <c r="L31" s="28">
        <f t="shared" si="2"/>
        <v>1.014214759841431</v>
      </c>
      <c r="M31" s="55">
        <f>SUM(янв:дек!M31)</f>
        <v>126961.40000000001</v>
      </c>
      <c r="N31" s="29">
        <f t="shared" si="3"/>
        <v>360.6468619864901</v>
      </c>
      <c r="P31" s="117"/>
    </row>
    <row r="32" spans="1:16" ht="12.75">
      <c r="A32" s="31" t="s">
        <v>13</v>
      </c>
      <c r="B32" s="30"/>
      <c r="C32" s="30"/>
      <c r="D32" s="25">
        <f>SUM(янв:дек!D32)</f>
        <v>976</v>
      </c>
      <c r="E32" s="25">
        <f>SUM(янв:дек!E32)</f>
        <v>57200</v>
      </c>
      <c r="F32" s="25">
        <f t="shared" si="0"/>
        <v>58176</v>
      </c>
      <c r="G32" s="54">
        <f>SUM(янв:дек!G32)</f>
        <v>1070.3999999999999</v>
      </c>
      <c r="H32" s="54">
        <f>SUM(янв:дек!H32)</f>
        <v>57107.9</v>
      </c>
      <c r="I32" s="26">
        <f t="shared" si="1"/>
        <v>58178.3</v>
      </c>
      <c r="J32" s="27">
        <f t="shared" si="2"/>
        <v>1.0967213114754097</v>
      </c>
      <c r="K32" s="27">
        <f t="shared" si="2"/>
        <v>0.9983898601398602</v>
      </c>
      <c r="L32" s="28">
        <f t="shared" si="2"/>
        <v>1.0000395352035203</v>
      </c>
      <c r="M32" s="55">
        <f>SUM(янв:дек!M32)</f>
        <v>312142.92000000004</v>
      </c>
      <c r="N32" s="29">
        <f t="shared" si="3"/>
        <v>5.3652808693275675</v>
      </c>
      <c r="P32" s="117"/>
    </row>
    <row r="33" spans="1:16" ht="12.75">
      <c r="A33" s="31" t="s">
        <v>14</v>
      </c>
      <c r="B33" s="30"/>
      <c r="C33" s="30"/>
      <c r="D33" s="25">
        <f>SUM(янв:дек!D33)</f>
        <v>24.400000000000002</v>
      </c>
      <c r="E33" s="25">
        <f>SUM(янв:дек!E33)</f>
        <v>1658.8</v>
      </c>
      <c r="F33" s="25">
        <f t="shared" si="0"/>
        <v>1683.2</v>
      </c>
      <c r="G33" s="54">
        <f>SUM(янв:дек!G33)</f>
        <v>24.411</v>
      </c>
      <c r="H33" s="54">
        <f>SUM(янв:дек!H33)</f>
        <v>1551.9550000000002</v>
      </c>
      <c r="I33" s="26">
        <f t="shared" si="1"/>
        <v>1576.3660000000002</v>
      </c>
      <c r="J33" s="27">
        <f t="shared" si="2"/>
        <v>1.0004508196721311</v>
      </c>
      <c r="K33" s="27">
        <f t="shared" si="2"/>
        <v>0.9355889799855318</v>
      </c>
      <c r="L33" s="28">
        <f t="shared" si="2"/>
        <v>0.9365292300380229</v>
      </c>
      <c r="M33" s="55">
        <f>SUM(янв:дек!M33)</f>
        <v>48278.78</v>
      </c>
      <c r="N33" s="29">
        <f t="shared" si="3"/>
        <v>30.62663112500523</v>
      </c>
      <c r="P33" s="117"/>
    </row>
    <row r="34" spans="1:16" ht="12.75">
      <c r="A34" s="31" t="s">
        <v>15</v>
      </c>
      <c r="B34" s="30"/>
      <c r="C34" s="30"/>
      <c r="D34" s="25">
        <f>SUM(янв:дек!D34)</f>
        <v>29.28</v>
      </c>
      <c r="E34" s="25">
        <f>SUM(янв:дек!E34)</f>
        <v>2459.6</v>
      </c>
      <c r="F34" s="25">
        <f t="shared" si="0"/>
        <v>2488.88</v>
      </c>
      <c r="G34" s="54">
        <f>SUM(янв:дек!G34)</f>
        <v>30.293</v>
      </c>
      <c r="H34" s="54">
        <f>SUM(янв:дек!H34)</f>
        <v>2379.543</v>
      </c>
      <c r="I34" s="26">
        <f t="shared" si="1"/>
        <v>2409.8360000000002</v>
      </c>
      <c r="J34" s="27">
        <f t="shared" si="2"/>
        <v>1.0345969945355191</v>
      </c>
      <c r="K34" s="27">
        <f t="shared" si="2"/>
        <v>0.9674512115791186</v>
      </c>
      <c r="L34" s="28">
        <f t="shared" si="2"/>
        <v>0.9682411365754878</v>
      </c>
      <c r="M34" s="55">
        <f>SUM(янв:дек!M34)</f>
        <v>111677.47</v>
      </c>
      <c r="N34" s="29">
        <f t="shared" si="3"/>
        <v>46.34235275761504</v>
      </c>
      <c r="P34" s="117"/>
    </row>
    <row r="35" spans="1:16" ht="12.75">
      <c r="A35" s="31" t="s">
        <v>16</v>
      </c>
      <c r="B35" s="30"/>
      <c r="C35" s="30"/>
      <c r="D35" s="25">
        <f>SUM(янв:дек!D35)</f>
        <v>7.808</v>
      </c>
      <c r="E35" s="25">
        <f>SUM(янв:дек!E35)</f>
        <v>686.3999999999999</v>
      </c>
      <c r="F35" s="25">
        <f t="shared" si="0"/>
        <v>694.2079999999999</v>
      </c>
      <c r="G35" s="54">
        <f>SUM(янв:дек!G35)</f>
        <v>7.987</v>
      </c>
      <c r="H35" s="54">
        <f>SUM(янв:дек!H35)</f>
        <v>662.621</v>
      </c>
      <c r="I35" s="26">
        <f t="shared" si="1"/>
        <v>670.608</v>
      </c>
      <c r="J35" s="27">
        <f t="shared" si="2"/>
        <v>1.0229252049180328</v>
      </c>
      <c r="K35" s="27">
        <f t="shared" si="2"/>
        <v>0.9653569347319348</v>
      </c>
      <c r="L35" s="28">
        <f t="shared" si="2"/>
        <v>0.9660044251866877</v>
      </c>
      <c r="M35" s="55">
        <f>SUM(янв:дек!M35)</f>
        <v>26085.45</v>
      </c>
      <c r="N35" s="29">
        <f t="shared" si="3"/>
        <v>38.898208789635675</v>
      </c>
      <c r="P35" s="117"/>
    </row>
    <row r="36" spans="1:16" ht="12.75">
      <c r="A36" s="31" t="s">
        <v>17</v>
      </c>
      <c r="B36" s="30"/>
      <c r="C36" s="30"/>
      <c r="D36" s="25">
        <f>SUM(янв:дек!D36)</f>
        <v>24.400000000000002</v>
      </c>
      <c r="E36" s="25">
        <f>SUM(янв:дек!E36)</f>
        <v>1716</v>
      </c>
      <c r="F36" s="25">
        <f t="shared" si="0"/>
        <v>1740.4</v>
      </c>
      <c r="G36" s="54">
        <f>SUM(янв:дек!G36)</f>
        <v>23.862</v>
      </c>
      <c r="H36" s="54">
        <f>SUM(янв:дек!H36)</f>
        <v>1709.6360000000002</v>
      </c>
      <c r="I36" s="26">
        <f t="shared" si="1"/>
        <v>1733.4980000000003</v>
      </c>
      <c r="J36" s="27">
        <f t="shared" si="2"/>
        <v>0.977950819672131</v>
      </c>
      <c r="K36" s="27">
        <f t="shared" si="2"/>
        <v>0.9962913752913755</v>
      </c>
      <c r="L36" s="28">
        <f t="shared" si="2"/>
        <v>0.9960342450011492</v>
      </c>
      <c r="M36" s="55">
        <f>SUM(янв:дек!M36)</f>
        <v>90533.75</v>
      </c>
      <c r="N36" s="29">
        <f t="shared" si="3"/>
        <v>52.22604814081123</v>
      </c>
      <c r="P36" s="117"/>
    </row>
    <row r="37" spans="1:16" ht="12.75">
      <c r="A37" s="31" t="s">
        <v>18</v>
      </c>
      <c r="B37" s="30"/>
      <c r="C37" s="30"/>
      <c r="D37" s="25">
        <f>SUM(янв:дек!D37)</f>
        <v>11.712</v>
      </c>
      <c r="E37" s="25">
        <f>SUM(янв:дек!E37)</f>
        <v>1144.0000000000002</v>
      </c>
      <c r="F37" s="25">
        <f t="shared" si="0"/>
        <v>1155.7120000000002</v>
      </c>
      <c r="G37" s="54">
        <f>SUM(янв:дек!G37)</f>
        <v>9.113</v>
      </c>
      <c r="H37" s="54">
        <f>SUM(янв:дек!H37)</f>
        <v>1067.0330000000001</v>
      </c>
      <c r="I37" s="26">
        <f t="shared" si="1"/>
        <v>1076.1460000000002</v>
      </c>
      <c r="J37" s="27">
        <f t="shared" si="2"/>
        <v>0.7780908469945355</v>
      </c>
      <c r="K37" s="27">
        <f t="shared" si="2"/>
        <v>0.9327211538461537</v>
      </c>
      <c r="L37" s="28">
        <f t="shared" si="2"/>
        <v>0.9311541283641599</v>
      </c>
      <c r="M37" s="55">
        <f>SUM(янв:дек!M37)</f>
        <v>98139.45999999999</v>
      </c>
      <c r="N37" s="29">
        <f t="shared" si="3"/>
        <v>91.19530249612968</v>
      </c>
      <c r="P37" s="117"/>
    </row>
    <row r="38" spans="1:16" ht="12.75">
      <c r="A38" s="31" t="s">
        <v>19</v>
      </c>
      <c r="B38" s="30"/>
      <c r="C38" s="30"/>
      <c r="D38" s="25">
        <f>SUM(янв:дек!D38)</f>
        <v>8.783999999999999</v>
      </c>
      <c r="E38" s="25">
        <f>SUM(янв:дек!E38)</f>
        <v>629.1999999999999</v>
      </c>
      <c r="F38" s="25">
        <f t="shared" si="0"/>
        <v>637.9839999999999</v>
      </c>
      <c r="G38" s="54">
        <f>SUM(янв:дек!G38)</f>
        <v>8.927</v>
      </c>
      <c r="H38" s="54">
        <f>SUM(янв:дек!H38)</f>
        <v>595.285</v>
      </c>
      <c r="I38" s="26">
        <f t="shared" si="1"/>
        <v>604.212</v>
      </c>
      <c r="J38" s="27">
        <f t="shared" si="2"/>
        <v>1.0162795992714027</v>
      </c>
      <c r="K38" s="27">
        <f t="shared" si="2"/>
        <v>0.9460982199618564</v>
      </c>
      <c r="L38" s="28">
        <f t="shared" si="2"/>
        <v>0.947064503185033</v>
      </c>
      <c r="M38" s="55">
        <f>SUM(янв:дек!M38)</f>
        <v>66644.47</v>
      </c>
      <c r="N38" s="29">
        <f t="shared" si="3"/>
        <v>110.29981198652129</v>
      </c>
      <c r="P38" s="117"/>
    </row>
    <row r="39" spans="1:16" ht="12.75">
      <c r="A39" s="31" t="s">
        <v>20</v>
      </c>
      <c r="B39" s="30"/>
      <c r="C39" s="30"/>
      <c r="D39" s="25">
        <f>SUM(янв:дек!D39)</f>
        <v>92.72</v>
      </c>
      <c r="E39" s="25">
        <f>SUM(янв:дек!E39)</f>
        <v>5719.999999999999</v>
      </c>
      <c r="F39" s="25">
        <f t="shared" si="0"/>
        <v>5812.719999999999</v>
      </c>
      <c r="G39" s="54">
        <f>SUM(янв:дек!G39)</f>
        <v>69.555</v>
      </c>
      <c r="H39" s="54">
        <f>SUM(янв:дек!H39)</f>
        <v>5303.291</v>
      </c>
      <c r="I39" s="26">
        <f t="shared" si="1"/>
        <v>5372.8460000000005</v>
      </c>
      <c r="J39" s="27">
        <f t="shared" si="2"/>
        <v>0.7501617773943056</v>
      </c>
      <c r="K39" s="27">
        <f t="shared" si="2"/>
        <v>0.9271487762237764</v>
      </c>
      <c r="L39" s="28">
        <f t="shared" si="2"/>
        <v>0.9243256169228865</v>
      </c>
      <c r="M39" s="55">
        <f>SUM(янв:дек!M39)</f>
        <v>479111.97</v>
      </c>
      <c r="N39" s="29">
        <f t="shared" si="3"/>
        <v>89.17284619734122</v>
      </c>
      <c r="P39" s="117"/>
    </row>
    <row r="40" spans="1:16" ht="12.75">
      <c r="A40" s="31" t="s">
        <v>21</v>
      </c>
      <c r="B40" s="30"/>
      <c r="C40" s="30"/>
      <c r="D40" s="25">
        <f>SUM(янв:дек!D40)</f>
        <v>97.60000000000001</v>
      </c>
      <c r="E40" s="25">
        <f>SUM(янв:дек!E40)</f>
        <v>5719.999999999999</v>
      </c>
      <c r="F40" s="25">
        <f t="shared" si="0"/>
        <v>5817.599999999999</v>
      </c>
      <c r="G40" s="54">
        <f>SUM(янв:дек!G40)</f>
        <v>97.4</v>
      </c>
      <c r="H40" s="54">
        <f>SUM(янв:дек!H40)</f>
        <v>5769.4</v>
      </c>
      <c r="I40" s="26">
        <f t="shared" si="1"/>
        <v>5866.799999999999</v>
      </c>
      <c r="J40" s="27">
        <f t="shared" si="2"/>
        <v>0.9979508196721312</v>
      </c>
      <c r="K40" s="27">
        <f t="shared" si="2"/>
        <v>1.0086363636363638</v>
      </c>
      <c r="L40" s="28">
        <f t="shared" si="2"/>
        <v>1.0084570957095709</v>
      </c>
      <c r="M40" s="55">
        <f>SUM(янв:дек!M40)</f>
        <v>251533.15</v>
      </c>
      <c r="N40" s="29">
        <f t="shared" si="3"/>
        <v>42.87399434103771</v>
      </c>
      <c r="P40" s="117"/>
    </row>
    <row r="41" spans="1:16" ht="12.75">
      <c r="A41" s="31" t="s">
        <v>22</v>
      </c>
      <c r="B41" s="30"/>
      <c r="C41" s="30"/>
      <c r="D41" s="25">
        <f>SUM(янв:дек!D41)</f>
        <v>117.12</v>
      </c>
      <c r="E41" s="25">
        <f>SUM(янв:дек!E41)</f>
        <v>8008</v>
      </c>
      <c r="F41" s="25">
        <f t="shared" si="0"/>
        <v>8125.12</v>
      </c>
      <c r="G41" s="54">
        <f>SUM(янв:дек!G41)</f>
        <v>82.245</v>
      </c>
      <c r="H41" s="54">
        <f>SUM(янв:дек!H41)</f>
        <v>6134.834</v>
      </c>
      <c r="I41" s="26">
        <f t="shared" si="1"/>
        <v>6217.079</v>
      </c>
      <c r="J41" s="27">
        <f t="shared" si="2"/>
        <v>0.7022284836065574</v>
      </c>
      <c r="K41" s="27">
        <f t="shared" si="2"/>
        <v>0.7660881618381619</v>
      </c>
      <c r="L41" s="28">
        <f t="shared" si="2"/>
        <v>0.7651676529085109</v>
      </c>
      <c r="M41" s="55">
        <f>SUM(янв:дек!M41)</f>
        <v>231666.52</v>
      </c>
      <c r="N41" s="29">
        <f t="shared" si="3"/>
        <v>37.262920416484974</v>
      </c>
      <c r="P41" s="117"/>
    </row>
    <row r="42" spans="1:16" ht="12.75">
      <c r="A42" s="31" t="s">
        <v>23</v>
      </c>
      <c r="B42" s="30"/>
      <c r="C42" s="30"/>
      <c r="D42" s="25">
        <f>SUM(янв:дек!D42)</f>
        <v>175.67999999999998</v>
      </c>
      <c r="E42" s="25">
        <f>SUM(янв:дек!E42)</f>
        <v>12584.000000000002</v>
      </c>
      <c r="F42" s="25">
        <f t="shared" si="0"/>
        <v>12759.680000000002</v>
      </c>
      <c r="G42" s="54">
        <f>SUM(янв:дек!G42)</f>
        <v>158.489</v>
      </c>
      <c r="H42" s="54">
        <f>SUM(янв:дек!H42)</f>
        <v>11963.133999999998</v>
      </c>
      <c r="I42" s="26">
        <f t="shared" si="1"/>
        <v>12121.622999999998</v>
      </c>
      <c r="J42" s="27">
        <f t="shared" si="2"/>
        <v>0.9021459471766851</v>
      </c>
      <c r="K42" s="27">
        <f t="shared" si="2"/>
        <v>0.9506622695486329</v>
      </c>
      <c r="L42" s="28">
        <f t="shared" si="2"/>
        <v>0.9499942788533878</v>
      </c>
      <c r="M42" s="55">
        <f>SUM(янв:дек!M42)</f>
        <v>597190.84</v>
      </c>
      <c r="N42" s="29">
        <f t="shared" si="3"/>
        <v>49.26657428629814</v>
      </c>
      <c r="P42" s="117"/>
    </row>
    <row r="43" spans="1:16" ht="12.75">
      <c r="A43" s="31" t="s">
        <v>24</v>
      </c>
      <c r="B43" s="30"/>
      <c r="C43" s="30"/>
      <c r="D43" s="25">
        <f>SUM(янв:дек!D43)</f>
        <v>39.040000000000006</v>
      </c>
      <c r="E43" s="25">
        <f>SUM(янв:дек!E43)</f>
        <v>2859.9999999999995</v>
      </c>
      <c r="F43" s="25">
        <f t="shared" si="0"/>
        <v>2899.0399999999995</v>
      </c>
      <c r="G43" s="54">
        <f>SUM(янв:дек!G43)</f>
        <v>39.040000000000006</v>
      </c>
      <c r="H43" s="54">
        <f>SUM(янв:дек!H43)</f>
        <v>2873.63</v>
      </c>
      <c r="I43" s="26">
        <f t="shared" si="1"/>
        <v>2912.67</v>
      </c>
      <c r="J43" s="27">
        <f t="shared" si="2"/>
        <v>1</v>
      </c>
      <c r="K43" s="27">
        <f t="shared" si="2"/>
        <v>1.0047657342657346</v>
      </c>
      <c r="L43" s="28">
        <f t="shared" si="2"/>
        <v>1.0047015563772836</v>
      </c>
      <c r="M43" s="55">
        <f>SUM(янв:дек!M43)</f>
        <v>125985.44999999998</v>
      </c>
      <c r="N43" s="29">
        <f t="shared" si="3"/>
        <v>43.25428215348803</v>
      </c>
      <c r="P43" s="117"/>
    </row>
    <row r="44" spans="1:16" ht="12.75">
      <c r="A44" s="32" t="s">
        <v>25</v>
      </c>
      <c r="B44" s="30"/>
      <c r="C44" s="30"/>
      <c r="D44" s="25">
        <f>SUM(янв:дек!D44)</f>
        <v>58.56</v>
      </c>
      <c r="E44" s="25">
        <f>SUM(янв:дек!E44)</f>
        <v>4576.000000000001</v>
      </c>
      <c r="F44" s="25">
        <f>D44+E44</f>
        <v>4634.560000000001</v>
      </c>
      <c r="G44" s="54">
        <f>SUM(янв:дек!G44)</f>
        <v>58.437</v>
      </c>
      <c r="H44" s="54">
        <f>SUM(янв:дек!H44)</f>
        <v>4620.4130000000005</v>
      </c>
      <c r="I44" s="26">
        <f>G44+H44</f>
        <v>4678.85</v>
      </c>
      <c r="J44" s="27">
        <f t="shared" si="2"/>
        <v>0.9978995901639344</v>
      </c>
      <c r="K44" s="27">
        <f t="shared" si="2"/>
        <v>1.009705638111888</v>
      </c>
      <c r="L44" s="28">
        <f t="shared" si="2"/>
        <v>1.0095564627494302</v>
      </c>
      <c r="M44" s="55">
        <f>SUM(янв:дек!M44)</f>
        <v>244198.65</v>
      </c>
      <c r="N44" s="29">
        <f>IF(I44&gt;0,M44/I44,0)</f>
        <v>52.19202368103273</v>
      </c>
      <c r="P44" s="117"/>
    </row>
    <row r="45" spans="1:14" s="20" customFormat="1" ht="12.75">
      <c r="A45" s="44" t="s">
        <v>54</v>
      </c>
      <c r="B45" s="45"/>
      <c r="C45" s="45"/>
      <c r="D45" s="46">
        <f>SUM(D22:D44)</f>
        <v>2231.136</v>
      </c>
      <c r="E45" s="46">
        <f>SUM(E22:E44)</f>
        <v>143858</v>
      </c>
      <c r="F45" s="46">
        <f>D45+E45</f>
        <v>146089.136</v>
      </c>
      <c r="G45" s="56">
        <f>'9 мес'!G45+'4 кв'!G45</f>
        <v>2209.366</v>
      </c>
      <c r="H45" s="56">
        <f>'9 мес'!H45+'4 кв'!H45</f>
        <v>139644.47499999998</v>
      </c>
      <c r="I45" s="47">
        <f>G45+H45</f>
        <v>141853.841</v>
      </c>
      <c r="J45" s="59">
        <f>IF(G45&gt;0,G45/D45,0)</f>
        <v>0.9902426387275362</v>
      </c>
      <c r="K45" s="59">
        <f>IF(E45&gt;0,H45/E45,0)</f>
        <v>0.970710527047505</v>
      </c>
      <c r="L45" s="59">
        <f>IF(F45&gt;0,I45/F45,0)</f>
        <v>0.9710088298420766</v>
      </c>
      <c r="M45" s="57">
        <f>'9 мес'!M45+'4 кв'!M45</f>
        <v>6889093.199999999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</v>
      </c>
      <c r="C47" s="34">
        <f>SUM(C22:C24)</f>
        <v>0</v>
      </c>
      <c r="D47" s="35">
        <f aca="true" t="shared" si="4" ref="D47:I47">SUM(D22:D24)</f>
        <v>87.84</v>
      </c>
      <c r="E47" s="35">
        <f t="shared" si="4"/>
        <v>5948.8</v>
      </c>
      <c r="F47" s="35">
        <f t="shared" si="4"/>
        <v>6036.64</v>
      </c>
      <c r="G47" s="35">
        <f t="shared" si="4"/>
        <v>77.20500000000001</v>
      </c>
      <c r="H47" s="35">
        <f t="shared" si="4"/>
        <v>5656.189</v>
      </c>
      <c r="I47" s="35">
        <f t="shared" si="4"/>
        <v>5733.394</v>
      </c>
      <c r="J47" s="61">
        <f>IF(G47=0,0,G47/D47)</f>
        <v>0.8789275956284154</v>
      </c>
      <c r="K47" s="61">
        <f>IF(H47=0,0,H47/E47)</f>
        <v>0.9508117603550296</v>
      </c>
      <c r="L47" s="61">
        <f>IF(I47&gt;0,I47/F47,0)</f>
        <v>0.9497657637361181</v>
      </c>
      <c r="M47" s="58">
        <f>SUM(M22:M24)</f>
        <v>1691497.2</v>
      </c>
      <c r="N47" s="36">
        <f>IF(M47=0,0,M47/I47)</f>
        <v>295.02545961432264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7">
    <mergeCell ref="E2:G2"/>
    <mergeCell ref="A1:G1"/>
    <mergeCell ref="A15:B15"/>
    <mergeCell ref="L15:M15"/>
    <mergeCell ref="A11:B11"/>
    <mergeCell ref="L13:N13"/>
    <mergeCell ref="L14:M14"/>
    <mergeCell ref="L16:M16"/>
    <mergeCell ref="L17:M17"/>
    <mergeCell ref="A19:N19"/>
    <mergeCell ref="A20:A21"/>
    <mergeCell ref="B20:C20"/>
    <mergeCell ref="D20:F20"/>
    <mergeCell ref="G20:I20"/>
    <mergeCell ref="J20:L20"/>
    <mergeCell ref="M20:M21"/>
    <mergeCell ref="N20:N21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32.75390625" style="2" customWidth="1"/>
    <col min="2" max="2" width="13.75390625" style="2" bestFit="1" customWidth="1"/>
    <col min="3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76</v>
      </c>
      <c r="B1" s="161"/>
      <c r="C1" s="161"/>
      <c r="D1" s="161"/>
      <c r="E1" s="161"/>
      <c r="F1" s="161"/>
      <c r="G1" s="161"/>
      <c r="H1" s="121">
        <v>2021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99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4359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4359</v>
      </c>
    </row>
    <row r="8" spans="1:6" ht="12.75">
      <c r="A8" s="8" t="s">
        <v>31</v>
      </c>
      <c r="B8" s="133">
        <v>466542.75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463477.11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3065.640000000014</v>
      </c>
      <c r="C10" s="174"/>
      <c r="D10" s="177"/>
      <c r="E10" s="173"/>
      <c r="F10" s="173"/>
    </row>
    <row r="11" spans="1:3" ht="12.75" customHeight="1">
      <c r="A11" s="175" t="s">
        <v>40</v>
      </c>
      <c r="B11" s="175"/>
      <c r="C11" s="12"/>
    </row>
    <row r="12" spans="1:3" ht="12.75">
      <c r="A12" s="3" t="s">
        <v>34</v>
      </c>
      <c r="B12" s="10">
        <v>105</v>
      </c>
      <c r="C12" s="12"/>
    </row>
    <row r="13" spans="1:14" ht="12.75" customHeight="1">
      <c r="A13" s="3" t="s">
        <v>2</v>
      </c>
      <c r="B13" s="136">
        <f>IF(M45&gt;0,B8/B5,0)</f>
        <v>107.02976600137646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49">
        <f>B13/B12</f>
        <v>1.019331104775014</v>
      </c>
      <c r="E14" s="42"/>
      <c r="L14" s="167" t="s">
        <v>50</v>
      </c>
      <c r="M14" s="167"/>
      <c r="N14" s="41">
        <v>2</v>
      </c>
    </row>
    <row r="15" spans="1:14" ht="12.75" customHeight="1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 customHeight="1">
      <c r="A16" s="3" t="s">
        <v>42</v>
      </c>
      <c r="B16" s="50">
        <f>J45</f>
        <v>0</v>
      </c>
      <c r="C16" s="12"/>
      <c r="L16" s="167" t="s">
        <v>52</v>
      </c>
      <c r="M16" s="167"/>
      <c r="N16" s="41">
        <v>2.63</v>
      </c>
    </row>
    <row r="17" spans="1:14" ht="13.5" customHeight="1" thickBot="1">
      <c r="A17" s="3" t="s">
        <v>43</v>
      </c>
      <c r="B17" s="51">
        <f>K45</f>
        <v>0.7480623029430665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0.7480623029430665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239.745</v>
      </c>
      <c r="F22" s="25">
        <f>D22+E22</f>
        <v>239.745</v>
      </c>
      <c r="G22" s="65"/>
      <c r="H22" s="65">
        <v>168.366</v>
      </c>
      <c r="I22" s="26">
        <f>G22+H22</f>
        <v>168.366</v>
      </c>
      <c r="J22" s="27">
        <f>IF(D22&gt;0,G22/D22,0)</f>
        <v>0</v>
      </c>
      <c r="K22" s="27">
        <f>IF(E22&gt;0,H22/E22,0)</f>
        <v>0.7022711631108053</v>
      </c>
      <c r="L22" s="28">
        <f>IF(I22&gt;0,I22/F22,0)</f>
        <v>0.7022711631108053</v>
      </c>
      <c r="M22" s="66">
        <v>58954.91</v>
      </c>
      <c r="N22" s="29">
        <f>IF(I22&gt;0,M22/I22,0)</f>
        <v>350.15923642540656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104.616</v>
      </c>
      <c r="F23" s="25">
        <f aca="true" t="shared" si="0" ref="F23:F43">D23+E23</f>
        <v>104.616</v>
      </c>
      <c r="G23" s="65"/>
      <c r="H23" s="65">
        <v>76.624</v>
      </c>
      <c r="I23" s="26">
        <f aca="true" t="shared" si="1" ref="I23:I43">G23+H23</f>
        <v>76.624</v>
      </c>
      <c r="J23" s="27">
        <f aca="true" t="shared" si="2" ref="J23:L44">IF(D23&gt;0,G23/D23,0)</f>
        <v>0</v>
      </c>
      <c r="K23" s="27">
        <f t="shared" si="2"/>
        <v>0.732430985700084</v>
      </c>
      <c r="L23" s="28">
        <f t="shared" si="2"/>
        <v>0.732430985700084</v>
      </c>
      <c r="M23" s="66">
        <v>16021.39</v>
      </c>
      <c r="N23" s="29">
        <f aca="true" t="shared" si="3" ref="N23:N43">IF(I23&gt;0,M23/I23,0)</f>
        <v>209.0910158697014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108.97500000000001</v>
      </c>
      <c r="F24" s="25">
        <f>D24+E24</f>
        <v>108.97500000000001</v>
      </c>
      <c r="G24" s="65"/>
      <c r="H24" s="65">
        <v>61.669</v>
      </c>
      <c r="I24" s="26">
        <f>G24+H24</f>
        <v>61.669</v>
      </c>
      <c r="J24" s="27">
        <f>IF(D24&gt;0,G24/D24,0)</f>
        <v>0</v>
      </c>
      <c r="K24" s="27">
        <f>IF(E24&gt;0,H24/E24,0)</f>
        <v>0.5659004358797889</v>
      </c>
      <c r="L24" s="28">
        <f>IF(F24&gt;0,I24/F24,0)</f>
        <v>0.5659004358797889</v>
      </c>
      <c r="M24" s="160">
        <v>11764.22</v>
      </c>
      <c r="N24" s="29">
        <f>IF(I24&gt;0,M24/I24,0)</f>
        <v>190.76391704097682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161.283</v>
      </c>
      <c r="F25" s="25">
        <f t="shared" si="0"/>
        <v>161.283</v>
      </c>
      <c r="G25" s="65"/>
      <c r="H25" s="65">
        <v>121.122</v>
      </c>
      <c r="I25" s="26">
        <f t="shared" si="1"/>
        <v>121.122</v>
      </c>
      <c r="J25" s="27">
        <f t="shared" si="2"/>
        <v>0</v>
      </c>
      <c r="K25" s="27">
        <f t="shared" si="2"/>
        <v>0.7509904949684716</v>
      </c>
      <c r="L25" s="28">
        <f t="shared" si="2"/>
        <v>0.7509904949684716</v>
      </c>
      <c r="M25" s="66">
        <v>27183.63</v>
      </c>
      <c r="N25" s="29">
        <f t="shared" si="3"/>
        <v>224.4318125526329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91.539</v>
      </c>
      <c r="F26" s="25">
        <f t="shared" si="0"/>
        <v>91.539</v>
      </c>
      <c r="G26" s="65"/>
      <c r="H26" s="65">
        <v>90.136</v>
      </c>
      <c r="I26" s="26">
        <f t="shared" si="1"/>
        <v>90.136</v>
      </c>
      <c r="J26" s="27">
        <f t="shared" si="2"/>
        <v>0</v>
      </c>
      <c r="K26" s="27">
        <f t="shared" si="2"/>
        <v>0.984673199401348</v>
      </c>
      <c r="L26" s="28">
        <f t="shared" si="2"/>
        <v>0.984673199401348</v>
      </c>
      <c r="M26" s="66">
        <v>46056.37</v>
      </c>
      <c r="N26" s="29">
        <f t="shared" si="3"/>
        <v>510.9653190734002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47.949</v>
      </c>
      <c r="F27" s="25">
        <f t="shared" si="0"/>
        <v>47.949</v>
      </c>
      <c r="G27" s="65"/>
      <c r="H27" s="65">
        <v>46.501</v>
      </c>
      <c r="I27" s="26">
        <f t="shared" si="1"/>
        <v>46.501</v>
      </c>
      <c r="J27" s="27">
        <f t="shared" si="2"/>
        <v>0</v>
      </c>
      <c r="K27" s="27">
        <f t="shared" si="2"/>
        <v>0.9698012471584392</v>
      </c>
      <c r="L27" s="28">
        <f t="shared" si="2"/>
        <v>0.9698012471584392</v>
      </c>
      <c r="M27" s="66">
        <v>4241.46</v>
      </c>
      <c r="N27" s="29">
        <f t="shared" si="3"/>
        <v>91.21223199501087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1961.55</v>
      </c>
      <c r="F28" s="25">
        <f t="shared" si="0"/>
        <v>1961.55</v>
      </c>
      <c r="G28" s="65"/>
      <c r="H28" s="65">
        <v>1860.737</v>
      </c>
      <c r="I28" s="26">
        <f t="shared" si="1"/>
        <v>1860.737</v>
      </c>
      <c r="J28" s="27">
        <f t="shared" si="2"/>
        <v>0</v>
      </c>
      <c r="K28" s="27">
        <f t="shared" si="2"/>
        <v>0.9486054395758456</v>
      </c>
      <c r="L28" s="28">
        <f t="shared" si="2"/>
        <v>0.9486054395758456</v>
      </c>
      <c r="M28" s="66">
        <v>94995.84</v>
      </c>
      <c r="N28" s="29">
        <f t="shared" si="3"/>
        <v>51.05280327096199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174.36</v>
      </c>
      <c r="F29" s="25">
        <f t="shared" si="0"/>
        <v>174.36</v>
      </c>
      <c r="G29" s="65"/>
      <c r="H29" s="65">
        <v>175</v>
      </c>
      <c r="I29" s="26">
        <f t="shared" si="1"/>
        <v>175</v>
      </c>
      <c r="J29" s="27">
        <f t="shared" si="2"/>
        <v>0</v>
      </c>
      <c r="K29" s="27">
        <f t="shared" si="2"/>
        <v>1.0036705666437256</v>
      </c>
      <c r="L29" s="28">
        <f t="shared" si="2"/>
        <v>1.0036705666437256</v>
      </c>
      <c r="M29" s="66">
        <v>23012.5</v>
      </c>
      <c r="N29" s="29">
        <f t="shared" si="3"/>
        <v>131.5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47.949</v>
      </c>
      <c r="F30" s="25">
        <f t="shared" si="0"/>
        <v>47.949</v>
      </c>
      <c r="G30" s="65"/>
      <c r="H30" s="65">
        <v>46.825</v>
      </c>
      <c r="I30" s="26">
        <f t="shared" si="1"/>
        <v>46.825</v>
      </c>
      <c r="J30" s="27">
        <f t="shared" si="2"/>
        <v>0</v>
      </c>
      <c r="K30" s="27">
        <f t="shared" si="2"/>
        <v>0.9765584266616615</v>
      </c>
      <c r="L30" s="28">
        <f t="shared" si="2"/>
        <v>0.9765584266616615</v>
      </c>
      <c r="M30" s="66">
        <v>6630.41</v>
      </c>
      <c r="N30" s="29">
        <f t="shared" si="3"/>
        <v>141.5997864388681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26.154</v>
      </c>
      <c r="F31" s="25">
        <f t="shared" si="0"/>
        <v>26.154</v>
      </c>
      <c r="G31" s="65"/>
      <c r="H31" s="65">
        <v>23.2</v>
      </c>
      <c r="I31" s="26">
        <f t="shared" si="1"/>
        <v>23.2</v>
      </c>
      <c r="J31" s="27">
        <f t="shared" si="2"/>
        <v>0</v>
      </c>
      <c r="K31" s="27">
        <f t="shared" si="2"/>
        <v>0.8870536055670261</v>
      </c>
      <c r="L31" s="28">
        <f t="shared" si="2"/>
        <v>0.8870536055670261</v>
      </c>
      <c r="M31" s="66">
        <v>7656</v>
      </c>
      <c r="N31" s="29">
        <f t="shared" si="3"/>
        <v>330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4359</v>
      </c>
      <c r="F32" s="25">
        <f t="shared" si="0"/>
        <v>4359</v>
      </c>
      <c r="G32" s="65"/>
      <c r="H32" s="65">
        <v>2252.7</v>
      </c>
      <c r="I32" s="26">
        <f t="shared" si="1"/>
        <v>2252.7</v>
      </c>
      <c r="J32" s="27">
        <f t="shared" si="2"/>
        <v>0</v>
      </c>
      <c r="K32" s="27">
        <f t="shared" si="2"/>
        <v>0.5167928423950446</v>
      </c>
      <c r="L32" s="28">
        <f t="shared" si="2"/>
        <v>0.5167928423950446</v>
      </c>
      <c r="M32" s="66">
        <v>14754.26</v>
      </c>
      <c r="N32" s="29">
        <f t="shared" si="3"/>
        <v>6.549589381630932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126.411</v>
      </c>
      <c r="F33" s="25">
        <f>D33+E33</f>
        <v>126.411</v>
      </c>
      <c r="G33" s="65"/>
      <c r="H33" s="65">
        <v>120.17</v>
      </c>
      <c r="I33" s="26">
        <f t="shared" si="1"/>
        <v>120.17</v>
      </c>
      <c r="J33" s="27">
        <f t="shared" si="2"/>
        <v>0</v>
      </c>
      <c r="K33" s="27">
        <f t="shared" si="2"/>
        <v>0.9506292965010956</v>
      </c>
      <c r="L33" s="28">
        <f t="shared" si="2"/>
        <v>0.9506292965010956</v>
      </c>
      <c r="M33" s="66">
        <v>3235.39</v>
      </c>
      <c r="N33" s="29">
        <f t="shared" si="3"/>
        <v>26.92344179079637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187.43699999999998</v>
      </c>
      <c r="F34" s="25">
        <f t="shared" si="0"/>
        <v>187.43699999999998</v>
      </c>
      <c r="G34" s="65"/>
      <c r="H34" s="65">
        <v>163.187</v>
      </c>
      <c r="I34" s="26">
        <f t="shared" si="1"/>
        <v>163.187</v>
      </c>
      <c r="J34" s="27">
        <f t="shared" si="2"/>
        <v>0</v>
      </c>
      <c r="K34" s="27">
        <f t="shared" si="2"/>
        <v>0.8706231960605432</v>
      </c>
      <c r="L34" s="28">
        <f t="shared" si="2"/>
        <v>0.8706231960605432</v>
      </c>
      <c r="M34" s="66">
        <v>7172.31</v>
      </c>
      <c r="N34" s="29">
        <f t="shared" si="3"/>
        <v>43.95147897810487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52.308</v>
      </c>
      <c r="F35" s="25">
        <f t="shared" si="0"/>
        <v>52.308</v>
      </c>
      <c r="G35" s="65"/>
      <c r="H35" s="65">
        <v>40.73</v>
      </c>
      <c r="I35" s="26">
        <f t="shared" si="1"/>
        <v>40.73</v>
      </c>
      <c r="J35" s="27">
        <f t="shared" si="2"/>
        <v>0</v>
      </c>
      <c r="K35" s="27">
        <f t="shared" si="2"/>
        <v>0.7786571843695036</v>
      </c>
      <c r="L35" s="28">
        <f t="shared" si="2"/>
        <v>0.7786571843695036</v>
      </c>
      <c r="M35" s="66">
        <v>1401.6</v>
      </c>
      <c r="N35" s="29">
        <f t="shared" si="3"/>
        <v>34.411981340535235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130.76999999999998</v>
      </c>
      <c r="F36" s="25">
        <f t="shared" si="0"/>
        <v>130.76999999999998</v>
      </c>
      <c r="G36" s="65"/>
      <c r="H36" s="65">
        <v>127.904</v>
      </c>
      <c r="I36" s="26">
        <f t="shared" si="1"/>
        <v>127.904</v>
      </c>
      <c r="J36" s="27">
        <f t="shared" si="2"/>
        <v>0</v>
      </c>
      <c r="K36" s="27">
        <f t="shared" si="2"/>
        <v>0.9780836583314216</v>
      </c>
      <c r="L36" s="28">
        <f t="shared" si="2"/>
        <v>0.9780836583314216</v>
      </c>
      <c r="M36" s="66">
        <v>5883.58</v>
      </c>
      <c r="N36" s="29">
        <f t="shared" si="3"/>
        <v>45.99996872654491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87.18</v>
      </c>
      <c r="F37" s="25">
        <f t="shared" si="0"/>
        <v>87.18</v>
      </c>
      <c r="G37" s="65"/>
      <c r="H37" s="65">
        <v>74.162</v>
      </c>
      <c r="I37" s="26">
        <f t="shared" si="1"/>
        <v>74.162</v>
      </c>
      <c r="J37" s="27">
        <f t="shared" si="2"/>
        <v>0</v>
      </c>
      <c r="K37" s="27">
        <f t="shared" si="2"/>
        <v>0.8506767607249369</v>
      </c>
      <c r="L37" s="28">
        <f t="shared" si="2"/>
        <v>0.8506767607249369</v>
      </c>
      <c r="M37" s="66">
        <v>6701.18</v>
      </c>
      <c r="N37" s="29">
        <f t="shared" si="3"/>
        <v>90.35867425366091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47.949</v>
      </c>
      <c r="F38" s="25">
        <f t="shared" si="0"/>
        <v>47.949</v>
      </c>
      <c r="G38" s="65"/>
      <c r="H38" s="65">
        <v>35.695</v>
      </c>
      <c r="I38" s="26">
        <f t="shared" si="1"/>
        <v>35.695</v>
      </c>
      <c r="J38" s="27">
        <f t="shared" si="2"/>
        <v>0</v>
      </c>
      <c r="K38" s="27">
        <f t="shared" si="2"/>
        <v>0.7444367974306034</v>
      </c>
      <c r="L38" s="28">
        <f t="shared" si="2"/>
        <v>0.7444367974306034</v>
      </c>
      <c r="M38" s="66">
        <v>2964.65</v>
      </c>
      <c r="N38" s="29">
        <f t="shared" si="3"/>
        <v>83.0550497268525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435.90000000000003</v>
      </c>
      <c r="F39" s="25">
        <f t="shared" si="0"/>
        <v>435.90000000000003</v>
      </c>
      <c r="G39" s="65"/>
      <c r="H39" s="65">
        <v>322.1</v>
      </c>
      <c r="I39" s="26">
        <f t="shared" si="1"/>
        <v>322.1</v>
      </c>
      <c r="J39" s="27">
        <f t="shared" si="2"/>
        <v>0</v>
      </c>
      <c r="K39" s="27">
        <f t="shared" si="2"/>
        <v>0.7389309474650149</v>
      </c>
      <c r="L39" s="28">
        <f t="shared" si="2"/>
        <v>0.7389309474650149</v>
      </c>
      <c r="M39" s="66">
        <v>26646.75</v>
      </c>
      <c r="N39" s="29">
        <f t="shared" si="3"/>
        <v>82.72819000310461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435.90000000000003</v>
      </c>
      <c r="F40" s="25">
        <f t="shared" si="0"/>
        <v>435.90000000000003</v>
      </c>
      <c r="G40" s="65"/>
      <c r="H40" s="65">
        <v>435</v>
      </c>
      <c r="I40" s="26">
        <f t="shared" si="1"/>
        <v>435</v>
      </c>
      <c r="J40" s="27">
        <f t="shared" si="2"/>
        <v>0</v>
      </c>
      <c r="K40" s="27">
        <f t="shared" si="2"/>
        <v>0.9979353062629043</v>
      </c>
      <c r="L40" s="28">
        <f t="shared" si="2"/>
        <v>0.9979353062629043</v>
      </c>
      <c r="M40" s="66">
        <v>16878</v>
      </c>
      <c r="N40" s="29">
        <f t="shared" si="3"/>
        <v>38.8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610.2600000000001</v>
      </c>
      <c r="F41" s="25">
        <f t="shared" si="0"/>
        <v>610.2600000000001</v>
      </c>
      <c r="G41" s="65"/>
      <c r="H41" s="65">
        <v>416.261</v>
      </c>
      <c r="I41" s="26">
        <f t="shared" si="1"/>
        <v>416.261</v>
      </c>
      <c r="J41" s="27">
        <f t="shared" si="2"/>
        <v>0</v>
      </c>
      <c r="K41" s="27">
        <f t="shared" si="2"/>
        <v>0.6821043489660145</v>
      </c>
      <c r="L41" s="28">
        <f t="shared" si="2"/>
        <v>0.6821043489660145</v>
      </c>
      <c r="M41" s="66">
        <v>10986.47</v>
      </c>
      <c r="N41" s="29">
        <f t="shared" si="3"/>
        <v>26.39322444331801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958.98</v>
      </c>
      <c r="F42" s="25">
        <f t="shared" si="0"/>
        <v>958.98</v>
      </c>
      <c r="G42" s="65"/>
      <c r="H42" s="65">
        <v>975.482</v>
      </c>
      <c r="I42" s="26">
        <f t="shared" si="1"/>
        <v>975.482</v>
      </c>
      <c r="J42" s="27">
        <f t="shared" si="2"/>
        <v>0</v>
      </c>
      <c r="K42" s="27">
        <f t="shared" si="2"/>
        <v>1.0172078666916933</v>
      </c>
      <c r="L42" s="28">
        <f t="shared" si="2"/>
        <v>1.0172078666916933</v>
      </c>
      <c r="M42" s="66">
        <v>40447.99</v>
      </c>
      <c r="N42" s="29">
        <f t="shared" si="3"/>
        <v>41.46461954192902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217.95000000000002</v>
      </c>
      <c r="F43" s="25">
        <f t="shared" si="0"/>
        <v>217.95000000000002</v>
      </c>
      <c r="G43" s="65"/>
      <c r="H43" s="65">
        <v>217.95</v>
      </c>
      <c r="I43" s="26">
        <f t="shared" si="1"/>
        <v>217.95</v>
      </c>
      <c r="J43" s="27">
        <f t="shared" si="2"/>
        <v>0</v>
      </c>
      <c r="K43" s="27">
        <f t="shared" si="2"/>
        <v>0.9999999999999999</v>
      </c>
      <c r="L43" s="28">
        <f t="shared" si="2"/>
        <v>0.9999999999999999</v>
      </c>
      <c r="M43" s="66">
        <v>9859.2</v>
      </c>
      <c r="N43" s="29">
        <f t="shared" si="3"/>
        <v>45.23606331727461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348.72</v>
      </c>
      <c r="F44" s="25">
        <f>D44+E44</f>
        <v>348.72</v>
      </c>
      <c r="G44" s="65"/>
      <c r="H44" s="65">
        <v>349.4</v>
      </c>
      <c r="I44" s="26">
        <f>G44+H44</f>
        <v>349.4</v>
      </c>
      <c r="J44" s="27">
        <f t="shared" si="2"/>
        <v>0</v>
      </c>
      <c r="K44" s="27">
        <f t="shared" si="2"/>
        <v>1.0019499885294791</v>
      </c>
      <c r="L44" s="28">
        <f t="shared" si="2"/>
        <v>1.0019499885294791</v>
      </c>
      <c r="M44" s="66">
        <v>20029</v>
      </c>
      <c r="N44" s="29">
        <f>IF(I44&gt;0,M44/I44,0)</f>
        <v>57.32398397252433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10962.885</v>
      </c>
      <c r="F45" s="46">
        <f>D45+E45</f>
        <v>10962.885</v>
      </c>
      <c r="G45" s="56">
        <f>SUM(G22:G44)</f>
        <v>0</v>
      </c>
      <c r="H45" s="56">
        <f>SUM(H22:H44)</f>
        <v>8200.921</v>
      </c>
      <c r="I45" s="47">
        <f>G45+H45</f>
        <v>8200.921</v>
      </c>
      <c r="J45" s="59">
        <f>IF(G45&gt;0,G45/D45,0)</f>
        <v>0</v>
      </c>
      <c r="K45" s="59">
        <f>IF(E45&gt;0,H45/E45,0)</f>
        <v>0.7480623029430665</v>
      </c>
      <c r="L45" s="59">
        <f>IF(F45&gt;0,I45/F45,0)</f>
        <v>0.7480623029430665</v>
      </c>
      <c r="M45" s="57">
        <f>SUM(SUM(M22:M44))</f>
        <v>463477.11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 aca="true" t="shared" si="4" ref="B47:I47">SUM(B22:B24)</f>
        <v>0.09000000000000001</v>
      </c>
      <c r="C47" s="34">
        <f t="shared" si="4"/>
        <v>0.10400000000000001</v>
      </c>
      <c r="D47" s="35">
        <f t="shared" si="4"/>
        <v>0</v>
      </c>
      <c r="E47" s="35">
        <f t="shared" si="4"/>
        <v>453.336</v>
      </c>
      <c r="F47" s="35">
        <f t="shared" si="4"/>
        <v>453.336</v>
      </c>
      <c r="G47" s="35">
        <f t="shared" si="4"/>
        <v>0</v>
      </c>
      <c r="H47" s="35">
        <f t="shared" si="4"/>
        <v>306.659</v>
      </c>
      <c r="I47" s="35">
        <f t="shared" si="4"/>
        <v>306.659</v>
      </c>
      <c r="J47" s="61">
        <f>IF(G47=0,0,G47/D47)</f>
        <v>0</v>
      </c>
      <c r="K47" s="61">
        <f>IF(H47=0,0,H47/E47)</f>
        <v>0.6764496973547214</v>
      </c>
      <c r="L47" s="61">
        <f>IF(I47&gt;0,I47/F47,0)</f>
        <v>0.6764496973547214</v>
      </c>
      <c r="M47" s="58">
        <f>SUM(M22:M24)</f>
        <v>86740.52</v>
      </c>
      <c r="N47" s="36">
        <f>IF(M47=0,0,M47/I47)</f>
        <v>282.8565931539593</v>
      </c>
    </row>
    <row r="48" spans="10:13" ht="12.75">
      <c r="J48" s="62"/>
      <c r="K48" s="62"/>
      <c r="L48" s="62"/>
      <c r="M48" s="62"/>
    </row>
  </sheetData>
  <sheetProtection password="CC53" sheet="1" formatCells="0" formatColumns="0" formatRows="0"/>
  <mergeCells count="19">
    <mergeCell ref="M20:M21"/>
    <mergeCell ref="A15:B15"/>
    <mergeCell ref="E2:G2"/>
    <mergeCell ref="C8:C10"/>
    <mergeCell ref="A11:B11"/>
    <mergeCell ref="B20:C20"/>
    <mergeCell ref="A20:A21"/>
    <mergeCell ref="D8:F10"/>
    <mergeCell ref="L17:M17"/>
    <mergeCell ref="A1:G1"/>
    <mergeCell ref="N20:N21"/>
    <mergeCell ref="A19:N19"/>
    <mergeCell ref="L13:N13"/>
    <mergeCell ref="L14:M14"/>
    <mergeCell ref="L15:M15"/>
    <mergeCell ref="L16:M16"/>
    <mergeCell ref="D20:F20"/>
    <mergeCell ref="G20:I20"/>
    <mergeCell ref="J20:L20"/>
  </mergeCells>
  <printOptions horizontalCentered="1"/>
  <pageMargins left="0.35433070866141736" right="0.31496062992125984" top="0.73" bottom="0.31496062992125984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A22" sqref="A22:A44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77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100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5289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5289</v>
      </c>
    </row>
    <row r="8" spans="1:6" ht="12.75">
      <c r="A8" s="8" t="s">
        <v>31</v>
      </c>
      <c r="B8" s="133">
        <v>577553.44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573927.92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3625.519999999902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109.19898657591226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1.0399903483420214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0.884562468260958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0.884562468260958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290.895</v>
      </c>
      <c r="F22" s="25">
        <f>D22+E22</f>
        <v>290.895</v>
      </c>
      <c r="G22" s="65"/>
      <c r="H22" s="65">
        <v>241.258</v>
      </c>
      <c r="I22" s="26">
        <f>G22+H22</f>
        <v>241.258</v>
      </c>
      <c r="J22" s="27">
        <f aca="true" t="shared" si="0" ref="J22:K24">IF(D22&gt;0,G22/D22,0)</f>
        <v>0</v>
      </c>
      <c r="K22" s="27">
        <f t="shared" si="0"/>
        <v>0.8293645473452621</v>
      </c>
      <c r="L22" s="28">
        <f>IF(I22&gt;0,I22/F22,0)</f>
        <v>0.8293645473452621</v>
      </c>
      <c r="M22" s="67">
        <v>86300.05</v>
      </c>
      <c r="N22" s="29">
        <f>IF(I22&gt;0,M22/I22,0)</f>
        <v>357.70855266975605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126.936</v>
      </c>
      <c r="F23" s="25">
        <f aca="true" t="shared" si="1" ref="F23:F43">D23+E23</f>
        <v>126.936</v>
      </c>
      <c r="G23" s="65"/>
      <c r="H23" s="65">
        <v>120.896</v>
      </c>
      <c r="I23" s="26">
        <f aca="true" t="shared" si="2" ref="I23:I43">G23+H23</f>
        <v>120.896</v>
      </c>
      <c r="J23" s="27">
        <f t="shared" si="0"/>
        <v>0</v>
      </c>
      <c r="K23" s="27">
        <f t="shared" si="0"/>
        <v>0.9524169660301254</v>
      </c>
      <c r="L23" s="28">
        <f aca="true" t="shared" si="3" ref="L23:L44">IF(F23&gt;0,I23/F23,0)</f>
        <v>0.9524169660301254</v>
      </c>
      <c r="M23" s="67">
        <v>23968.59</v>
      </c>
      <c r="N23" s="29">
        <f aca="true" t="shared" si="4" ref="N23:N43">IF(I23&gt;0,M23/I23,0)</f>
        <v>198.2579241662255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132.225</v>
      </c>
      <c r="F24" s="25">
        <f>D24+E24</f>
        <v>132.225</v>
      </c>
      <c r="G24" s="65"/>
      <c r="H24" s="65">
        <v>69.778</v>
      </c>
      <c r="I24" s="26">
        <f>G24+H24</f>
        <v>69.778</v>
      </c>
      <c r="J24" s="27">
        <f t="shared" si="0"/>
        <v>0</v>
      </c>
      <c r="K24" s="27">
        <f t="shared" si="0"/>
        <v>0.5277216865191908</v>
      </c>
      <c r="L24" s="28">
        <f>IF(F24&gt;0,I24/F24,0)</f>
        <v>0.5277216865191908</v>
      </c>
      <c r="M24" s="67">
        <v>13045.62</v>
      </c>
      <c r="N24" s="29">
        <f>IF(I24&gt;0,M24/I24,0)</f>
        <v>186.95892688239846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195.69299999999998</v>
      </c>
      <c r="F25" s="25">
        <f t="shared" si="1"/>
        <v>195.69299999999998</v>
      </c>
      <c r="G25" s="65"/>
      <c r="H25" s="65">
        <v>121.186</v>
      </c>
      <c r="I25" s="26">
        <f t="shared" si="2"/>
        <v>121.186</v>
      </c>
      <c r="J25" s="27">
        <f aca="true" t="shared" si="5" ref="J25:J44">IF(D25&gt;0,G25/D25,0)</f>
        <v>0</v>
      </c>
      <c r="K25" s="27">
        <f aca="true" t="shared" si="6" ref="K25:K45">IF(E25&gt;0,H25/E25,0)</f>
        <v>0.6192658909618638</v>
      </c>
      <c r="L25" s="28">
        <f t="shared" si="3"/>
        <v>0.6192658909618638</v>
      </c>
      <c r="M25" s="67">
        <v>34544.49</v>
      </c>
      <c r="N25" s="29">
        <f t="shared" si="4"/>
        <v>285.0534715231132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111.069</v>
      </c>
      <c r="F26" s="25">
        <f t="shared" si="1"/>
        <v>111.069</v>
      </c>
      <c r="G26" s="65"/>
      <c r="H26" s="65">
        <v>109.917</v>
      </c>
      <c r="I26" s="26">
        <f t="shared" si="2"/>
        <v>109.917</v>
      </c>
      <c r="J26" s="27">
        <f t="shared" si="5"/>
        <v>0</v>
      </c>
      <c r="K26" s="27">
        <f t="shared" si="6"/>
        <v>0.9896280690381655</v>
      </c>
      <c r="L26" s="28">
        <f t="shared" si="3"/>
        <v>0.9896280690381655</v>
      </c>
      <c r="M26" s="67">
        <v>41765.8</v>
      </c>
      <c r="N26" s="29">
        <f t="shared" si="4"/>
        <v>379.9757999217592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58.178999999999995</v>
      </c>
      <c r="F27" s="25">
        <f t="shared" si="1"/>
        <v>58.178999999999995</v>
      </c>
      <c r="G27" s="65"/>
      <c r="H27" s="65">
        <v>59.576</v>
      </c>
      <c r="I27" s="26">
        <f t="shared" si="2"/>
        <v>59.576</v>
      </c>
      <c r="J27" s="27">
        <f t="shared" si="5"/>
        <v>0</v>
      </c>
      <c r="K27" s="27">
        <f t="shared" si="6"/>
        <v>1.0240121005861222</v>
      </c>
      <c r="L27" s="28">
        <f t="shared" si="3"/>
        <v>1.0240121005861222</v>
      </c>
      <c r="M27" s="67">
        <v>6398</v>
      </c>
      <c r="N27" s="29">
        <f t="shared" si="4"/>
        <v>107.39223848529609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2380.05</v>
      </c>
      <c r="F28" s="25">
        <f t="shared" si="1"/>
        <v>2380.05</v>
      </c>
      <c r="G28" s="65"/>
      <c r="H28" s="65">
        <v>2307.714</v>
      </c>
      <c r="I28" s="26">
        <f t="shared" si="2"/>
        <v>2307.714</v>
      </c>
      <c r="J28" s="27">
        <f t="shared" si="5"/>
        <v>0</v>
      </c>
      <c r="K28" s="27">
        <f t="shared" si="6"/>
        <v>0.9696073611898909</v>
      </c>
      <c r="L28" s="28">
        <f t="shared" si="3"/>
        <v>0.9696073611898909</v>
      </c>
      <c r="M28" s="67">
        <v>114458.97</v>
      </c>
      <c r="N28" s="29">
        <f t="shared" si="4"/>
        <v>49.59842077484472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211.56</v>
      </c>
      <c r="F29" s="25">
        <f t="shared" si="1"/>
        <v>211.56</v>
      </c>
      <c r="G29" s="65"/>
      <c r="H29" s="65">
        <v>210</v>
      </c>
      <c r="I29" s="26">
        <f t="shared" si="2"/>
        <v>210</v>
      </c>
      <c r="J29" s="27">
        <f t="shared" si="5"/>
        <v>0</v>
      </c>
      <c r="K29" s="27">
        <f t="shared" si="6"/>
        <v>0.9926262053318208</v>
      </c>
      <c r="L29" s="28">
        <f t="shared" si="3"/>
        <v>0.9926262053318208</v>
      </c>
      <c r="M29" s="67">
        <v>27720</v>
      </c>
      <c r="N29" s="29">
        <f t="shared" si="4"/>
        <v>132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58.178999999999995</v>
      </c>
      <c r="F30" s="25">
        <f t="shared" si="1"/>
        <v>58.178999999999995</v>
      </c>
      <c r="G30" s="65"/>
      <c r="H30" s="65">
        <v>48.678</v>
      </c>
      <c r="I30" s="26">
        <f t="shared" si="2"/>
        <v>48.678</v>
      </c>
      <c r="J30" s="27">
        <f t="shared" si="5"/>
        <v>0</v>
      </c>
      <c r="K30" s="27">
        <f t="shared" si="6"/>
        <v>0.8366936523487857</v>
      </c>
      <c r="L30" s="28">
        <f t="shared" si="3"/>
        <v>0.8366936523487857</v>
      </c>
      <c r="M30" s="67">
        <v>7691.11</v>
      </c>
      <c r="N30" s="29">
        <f t="shared" si="4"/>
        <v>157.99971239574347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31.734</v>
      </c>
      <c r="F31" s="25">
        <f t="shared" si="1"/>
        <v>31.734</v>
      </c>
      <c r="G31" s="65"/>
      <c r="H31" s="65">
        <v>27.16</v>
      </c>
      <c r="I31" s="26">
        <f t="shared" si="2"/>
        <v>27.16</v>
      </c>
      <c r="J31" s="27">
        <f t="shared" si="5"/>
        <v>0</v>
      </c>
      <c r="K31" s="27">
        <f t="shared" si="6"/>
        <v>0.8558643725972143</v>
      </c>
      <c r="L31" s="28">
        <f t="shared" si="3"/>
        <v>0.8558643725972143</v>
      </c>
      <c r="M31" s="67">
        <v>9699.8</v>
      </c>
      <c r="N31" s="29">
        <f t="shared" si="4"/>
        <v>357.13549337260673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5289</v>
      </c>
      <c r="F32" s="25">
        <f t="shared" si="1"/>
        <v>5289</v>
      </c>
      <c r="G32" s="65"/>
      <c r="H32" s="65">
        <v>4540</v>
      </c>
      <c r="I32" s="26">
        <f t="shared" si="2"/>
        <v>4540</v>
      </c>
      <c r="J32" s="27">
        <f t="shared" si="5"/>
        <v>0</v>
      </c>
      <c r="K32" s="27">
        <f t="shared" si="6"/>
        <v>0.8583853280393269</v>
      </c>
      <c r="L32" s="28">
        <f t="shared" si="3"/>
        <v>0.8583853280393269</v>
      </c>
      <c r="M32" s="67">
        <v>25754.75</v>
      </c>
      <c r="N32" s="29">
        <f t="shared" si="4"/>
        <v>5.672852422907489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153.381</v>
      </c>
      <c r="F33" s="25">
        <f t="shared" si="1"/>
        <v>153.381</v>
      </c>
      <c r="G33" s="65"/>
      <c r="H33" s="65">
        <v>119.95</v>
      </c>
      <c r="I33" s="26">
        <f t="shared" si="2"/>
        <v>119.95</v>
      </c>
      <c r="J33" s="27">
        <f t="shared" si="5"/>
        <v>0</v>
      </c>
      <c r="K33" s="27">
        <f t="shared" si="6"/>
        <v>0.7820394964174181</v>
      </c>
      <c r="L33" s="28">
        <f t="shared" si="3"/>
        <v>0.7820394964174181</v>
      </c>
      <c r="M33" s="67">
        <v>3593.85</v>
      </c>
      <c r="N33" s="29">
        <f t="shared" si="4"/>
        <v>29.961233847436432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227.427</v>
      </c>
      <c r="F34" s="25">
        <f t="shared" si="1"/>
        <v>227.427</v>
      </c>
      <c r="G34" s="65"/>
      <c r="H34" s="65">
        <v>205.025</v>
      </c>
      <c r="I34" s="26">
        <f t="shared" si="2"/>
        <v>205.025</v>
      </c>
      <c r="J34" s="27">
        <f t="shared" si="5"/>
        <v>0</v>
      </c>
      <c r="K34" s="27">
        <f t="shared" si="6"/>
        <v>0.9014980631147578</v>
      </c>
      <c r="L34" s="28">
        <f t="shared" si="3"/>
        <v>0.9014980631147578</v>
      </c>
      <c r="M34" s="67">
        <v>8396.34</v>
      </c>
      <c r="N34" s="29">
        <f t="shared" si="4"/>
        <v>40.95276185830996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63.468</v>
      </c>
      <c r="F35" s="25">
        <f t="shared" si="1"/>
        <v>63.468</v>
      </c>
      <c r="G35" s="65"/>
      <c r="H35" s="65">
        <v>80.308</v>
      </c>
      <c r="I35" s="26">
        <f t="shared" si="2"/>
        <v>80.308</v>
      </c>
      <c r="J35" s="27">
        <f t="shared" si="5"/>
        <v>0</v>
      </c>
      <c r="K35" s="27">
        <f t="shared" si="6"/>
        <v>1.265330560282347</v>
      </c>
      <c r="L35" s="28">
        <f t="shared" si="3"/>
        <v>1.265330560282347</v>
      </c>
      <c r="M35" s="67">
        <v>2730.47</v>
      </c>
      <c r="N35" s="29">
        <f t="shared" si="4"/>
        <v>33.999975095880856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158.67</v>
      </c>
      <c r="F36" s="25">
        <f t="shared" si="1"/>
        <v>158.67</v>
      </c>
      <c r="G36" s="65"/>
      <c r="H36" s="65">
        <v>156.028</v>
      </c>
      <c r="I36" s="26">
        <f t="shared" si="2"/>
        <v>156.028</v>
      </c>
      <c r="J36" s="27">
        <f t="shared" si="5"/>
        <v>0</v>
      </c>
      <c r="K36" s="27">
        <f t="shared" si="6"/>
        <v>0.9833490893048465</v>
      </c>
      <c r="L36" s="28">
        <f t="shared" si="3"/>
        <v>0.9833490893048465</v>
      </c>
      <c r="M36" s="67">
        <v>7177.29</v>
      </c>
      <c r="N36" s="29">
        <f t="shared" si="4"/>
        <v>46.00001281821212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105.78</v>
      </c>
      <c r="F37" s="25">
        <f t="shared" si="1"/>
        <v>105.78</v>
      </c>
      <c r="G37" s="65"/>
      <c r="H37" s="65">
        <v>83.812</v>
      </c>
      <c r="I37" s="26">
        <f t="shared" si="2"/>
        <v>83.812</v>
      </c>
      <c r="J37" s="27">
        <f t="shared" si="5"/>
        <v>0</v>
      </c>
      <c r="K37" s="27">
        <f t="shared" si="6"/>
        <v>0.7923236906787672</v>
      </c>
      <c r="L37" s="28">
        <f t="shared" si="3"/>
        <v>0.7923236906787672</v>
      </c>
      <c r="M37" s="67">
        <v>7203</v>
      </c>
      <c r="N37" s="29">
        <f t="shared" si="4"/>
        <v>85.94234715792489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58.178999999999995</v>
      </c>
      <c r="F38" s="25">
        <f t="shared" si="1"/>
        <v>58.178999999999995</v>
      </c>
      <c r="G38" s="65"/>
      <c r="H38" s="65">
        <v>49.965</v>
      </c>
      <c r="I38" s="26">
        <f t="shared" si="2"/>
        <v>49.965</v>
      </c>
      <c r="J38" s="27">
        <f t="shared" si="5"/>
        <v>0</v>
      </c>
      <c r="K38" s="27">
        <f t="shared" si="6"/>
        <v>0.8588150363533235</v>
      </c>
      <c r="L38" s="28">
        <f t="shared" si="3"/>
        <v>0.8588150363533235</v>
      </c>
      <c r="M38" s="67">
        <v>4399.55</v>
      </c>
      <c r="N38" s="29">
        <f t="shared" si="4"/>
        <v>88.05263684579205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528.9</v>
      </c>
      <c r="F39" s="25">
        <f t="shared" si="1"/>
        <v>528.9</v>
      </c>
      <c r="G39" s="65"/>
      <c r="H39" s="65">
        <v>402.7</v>
      </c>
      <c r="I39" s="26">
        <f t="shared" si="2"/>
        <v>402.7</v>
      </c>
      <c r="J39" s="27">
        <f t="shared" si="5"/>
        <v>0</v>
      </c>
      <c r="K39" s="27">
        <f t="shared" si="6"/>
        <v>0.7613915674040461</v>
      </c>
      <c r="L39" s="28">
        <f t="shared" si="3"/>
        <v>0.7613915674040461</v>
      </c>
      <c r="M39" s="67">
        <v>33317.52</v>
      </c>
      <c r="N39" s="29">
        <f t="shared" si="4"/>
        <v>82.7353364787683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528.9</v>
      </c>
      <c r="F40" s="25">
        <f t="shared" si="1"/>
        <v>528.9</v>
      </c>
      <c r="G40" s="65"/>
      <c r="H40" s="65">
        <v>529</v>
      </c>
      <c r="I40" s="26">
        <f t="shared" si="2"/>
        <v>529</v>
      </c>
      <c r="J40" s="27">
        <f t="shared" si="5"/>
        <v>0</v>
      </c>
      <c r="K40" s="27">
        <f t="shared" si="6"/>
        <v>1.0001890716581585</v>
      </c>
      <c r="L40" s="28">
        <f t="shared" si="3"/>
        <v>1.0001890716581585</v>
      </c>
      <c r="M40" s="67">
        <v>20525.2</v>
      </c>
      <c r="N40" s="29">
        <f t="shared" si="4"/>
        <v>38.800000000000004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740.46</v>
      </c>
      <c r="F41" s="25">
        <f t="shared" si="1"/>
        <v>740.46</v>
      </c>
      <c r="G41" s="65"/>
      <c r="H41" s="65">
        <v>567.323</v>
      </c>
      <c r="I41" s="26">
        <f t="shared" si="2"/>
        <v>567.323</v>
      </c>
      <c r="J41" s="27">
        <f t="shared" si="5"/>
        <v>0</v>
      </c>
      <c r="K41" s="27">
        <f t="shared" si="6"/>
        <v>0.7661764308672986</v>
      </c>
      <c r="L41" s="28">
        <f t="shared" si="3"/>
        <v>0.7661764308672986</v>
      </c>
      <c r="M41" s="67">
        <v>15001.62</v>
      </c>
      <c r="N41" s="29">
        <f t="shared" si="4"/>
        <v>26.44282005136404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1163.58</v>
      </c>
      <c r="F42" s="25">
        <f t="shared" si="1"/>
        <v>1163.58</v>
      </c>
      <c r="G42" s="65"/>
      <c r="H42" s="65">
        <v>1027.73</v>
      </c>
      <c r="I42" s="26">
        <f t="shared" si="2"/>
        <v>1027.73</v>
      </c>
      <c r="J42" s="27">
        <f t="shared" si="5"/>
        <v>0</v>
      </c>
      <c r="K42" s="27">
        <f t="shared" si="6"/>
        <v>0.8832482510871621</v>
      </c>
      <c r="L42" s="28">
        <f t="shared" si="3"/>
        <v>0.8832482510871621</v>
      </c>
      <c r="M42" s="67">
        <v>45641.21</v>
      </c>
      <c r="N42" s="29">
        <f t="shared" si="4"/>
        <v>44.4097282360153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264.45</v>
      </c>
      <c r="F43" s="25">
        <f t="shared" si="1"/>
        <v>264.45</v>
      </c>
      <c r="G43" s="65"/>
      <c r="H43" s="65">
        <v>264.45</v>
      </c>
      <c r="I43" s="26">
        <f t="shared" si="2"/>
        <v>264.45</v>
      </c>
      <c r="J43" s="27">
        <f t="shared" si="5"/>
        <v>0</v>
      </c>
      <c r="K43" s="27">
        <f t="shared" si="6"/>
        <v>1</v>
      </c>
      <c r="L43" s="28">
        <f t="shared" si="3"/>
        <v>1</v>
      </c>
      <c r="M43" s="67">
        <v>11624.64</v>
      </c>
      <c r="N43" s="29">
        <f t="shared" si="4"/>
        <v>43.957799205899036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423.12</v>
      </c>
      <c r="F44" s="25">
        <f>D44+E44</f>
        <v>423.12</v>
      </c>
      <c r="G44" s="65"/>
      <c r="H44" s="65">
        <v>423.85</v>
      </c>
      <c r="I44" s="26">
        <f>G44+H44</f>
        <v>423.85</v>
      </c>
      <c r="J44" s="27">
        <f t="shared" si="5"/>
        <v>0</v>
      </c>
      <c r="K44" s="27">
        <f t="shared" si="6"/>
        <v>1.0017252788806958</v>
      </c>
      <c r="L44" s="28">
        <f t="shared" si="3"/>
        <v>1.0017252788806958</v>
      </c>
      <c r="M44" s="67">
        <v>22970.05</v>
      </c>
      <c r="N44" s="29">
        <f>IF(I44&gt;0,M44/I44,0)</f>
        <v>54.19381856788958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13301.835000000003</v>
      </c>
      <c r="F45" s="46">
        <f>D45+E45</f>
        <v>13301.835000000003</v>
      </c>
      <c r="G45" s="56">
        <f>SUM(G22:G44)</f>
        <v>0</v>
      </c>
      <c r="H45" s="56">
        <f>SUM(H22:H44)</f>
        <v>11766.304000000002</v>
      </c>
      <c r="I45" s="47">
        <f>G45+H45</f>
        <v>11766.304000000002</v>
      </c>
      <c r="J45" s="59">
        <f>IF(G45&gt;0,G45/D45,0)</f>
        <v>0</v>
      </c>
      <c r="K45" s="59">
        <f t="shared" si="6"/>
        <v>0.884562468260958</v>
      </c>
      <c r="L45" s="59">
        <f>IF(F45&gt;0,I45/F45,0)</f>
        <v>0.884562468260958</v>
      </c>
      <c r="M45" s="57">
        <f>SUM(SUM(M22:M44))</f>
        <v>573927.92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7" ref="D47:I47">SUM(D22:D24)</f>
        <v>0</v>
      </c>
      <c r="E47" s="35">
        <f t="shared" si="7"/>
        <v>550.056</v>
      </c>
      <c r="F47" s="35">
        <f t="shared" si="7"/>
        <v>550.056</v>
      </c>
      <c r="G47" s="35">
        <f t="shared" si="7"/>
        <v>0</v>
      </c>
      <c r="H47" s="35">
        <f t="shared" si="7"/>
        <v>431.932</v>
      </c>
      <c r="I47" s="35">
        <f t="shared" si="7"/>
        <v>431.932</v>
      </c>
      <c r="J47" s="61">
        <f>IF(G47=0,0,G47/D47)</f>
        <v>0</v>
      </c>
      <c r="K47" s="61">
        <f>IF(H47=0,0,H47/E47)</f>
        <v>0.7852509562662711</v>
      </c>
      <c r="L47" s="61">
        <f>IF(I47&gt;0,I47/F47,0)</f>
        <v>0.7852509562662711</v>
      </c>
      <c r="M47" s="58">
        <f>SUM(M22:M24)</f>
        <v>123314.26</v>
      </c>
      <c r="N47" s="36">
        <f>IF(M47=0,0,M47/I47)</f>
        <v>285.494614893085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A1:G1"/>
    <mergeCell ref="J20:L20"/>
    <mergeCell ref="M20:M21"/>
    <mergeCell ref="L14:M14"/>
    <mergeCell ref="L15:M15"/>
    <mergeCell ref="L16:M16"/>
    <mergeCell ref="C8:C10"/>
    <mergeCell ref="D8:F10"/>
    <mergeCell ref="A11:B11"/>
    <mergeCell ref="E2:G2"/>
    <mergeCell ref="N20:N21"/>
    <mergeCell ref="L13:N13"/>
    <mergeCell ref="G20:I20"/>
    <mergeCell ref="A20:A21"/>
    <mergeCell ref="B20:C20"/>
    <mergeCell ref="D20:F20"/>
    <mergeCell ref="L17:M17"/>
    <mergeCell ref="A15:B15"/>
    <mergeCell ref="A19:N19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7">
      <selection activeCell="A44" sqref="A44"/>
    </sheetView>
  </sheetViews>
  <sheetFormatPr defaultColWidth="9.00390625" defaultRowHeight="12.75"/>
  <cols>
    <col min="1" max="1" width="32.75390625" style="68" customWidth="1"/>
    <col min="2" max="3" width="12.125" style="68" customWidth="1"/>
    <col min="4" max="12" width="11.25390625" style="68" customWidth="1"/>
    <col min="13" max="13" width="12.625" style="68" customWidth="1"/>
    <col min="14" max="14" width="11.25390625" style="68" customWidth="1"/>
    <col min="15" max="15" width="10.375" style="68" customWidth="1"/>
    <col min="16" max="16384" width="9.125" style="68" customWidth="1"/>
  </cols>
  <sheetData>
    <row r="1" spans="1:14" s="2" customFormat="1" ht="24" customHeight="1">
      <c r="A1" s="161" t="s">
        <v>78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5.5">
      <c r="A2" s="69" t="s">
        <v>26</v>
      </c>
      <c r="B2" s="38" t="s">
        <v>98</v>
      </c>
      <c r="E2" s="180" t="s">
        <v>55</v>
      </c>
      <c r="F2" s="180"/>
      <c r="G2" s="180"/>
    </row>
    <row r="3" spans="1:2" ht="25.5">
      <c r="A3" s="69" t="s">
        <v>0</v>
      </c>
      <c r="B3" s="38" t="s">
        <v>99</v>
      </c>
    </row>
    <row r="4" spans="1:2" ht="12.75">
      <c r="A4" s="70" t="s">
        <v>30</v>
      </c>
      <c r="B4" s="38">
        <v>40</v>
      </c>
    </row>
    <row r="5" spans="1:2" ht="12.75">
      <c r="A5" s="71" t="s">
        <v>28</v>
      </c>
      <c r="B5" s="149">
        <f>B6+B7</f>
        <v>6075</v>
      </c>
    </row>
    <row r="6" spans="1:2" ht="12.75">
      <c r="A6" s="72" t="s">
        <v>27</v>
      </c>
      <c r="B6" s="150"/>
    </row>
    <row r="7" spans="1:2" ht="13.5" thickBot="1">
      <c r="A7" s="73" t="s">
        <v>29</v>
      </c>
      <c r="B7" s="151">
        <v>6075</v>
      </c>
    </row>
    <row r="8" spans="1:6" ht="12.75">
      <c r="A8" s="74" t="s">
        <v>31</v>
      </c>
      <c r="B8" s="137">
        <v>732547.59</v>
      </c>
      <c r="C8" s="178"/>
      <c r="D8" s="179"/>
      <c r="E8" s="180"/>
      <c r="F8" s="180"/>
    </row>
    <row r="9" spans="1:6" ht="12.75">
      <c r="A9" s="75" t="s">
        <v>32</v>
      </c>
      <c r="B9" s="138">
        <f>M45</f>
        <v>728332.5299999999</v>
      </c>
      <c r="C9" s="178"/>
      <c r="D9" s="179"/>
      <c r="E9" s="180"/>
      <c r="F9" s="180"/>
    </row>
    <row r="10" spans="1:6" ht="13.5" thickBot="1">
      <c r="A10" s="76" t="s">
        <v>33</v>
      </c>
      <c r="B10" s="139">
        <f>B8-B9</f>
        <v>4215.060000000056</v>
      </c>
      <c r="C10" s="178"/>
      <c r="D10" s="179"/>
      <c r="E10" s="180"/>
      <c r="F10" s="180"/>
    </row>
    <row r="11" spans="1:3" ht="12.75">
      <c r="A11" s="181" t="s">
        <v>40</v>
      </c>
      <c r="B11" s="181"/>
      <c r="C11" s="77"/>
    </row>
    <row r="12" spans="1:3" ht="12.75">
      <c r="A12" s="69" t="s">
        <v>34</v>
      </c>
      <c r="B12" s="78">
        <v>105</v>
      </c>
      <c r="C12" s="77"/>
    </row>
    <row r="13" spans="1:14" ht="12.75" customHeight="1">
      <c r="A13" s="69" t="s">
        <v>2</v>
      </c>
      <c r="B13" s="140">
        <f>IF(M45&gt;0,B8/B5,0)</f>
        <v>120.58396543209876</v>
      </c>
      <c r="C13" s="77"/>
      <c r="L13" s="183" t="s">
        <v>49</v>
      </c>
      <c r="M13" s="183"/>
      <c r="N13" s="183"/>
    </row>
    <row r="14" spans="1:14" ht="12.75">
      <c r="A14" s="79" t="s">
        <v>3</v>
      </c>
      <c r="B14" s="80">
        <f>B13/B12</f>
        <v>1.1484187184009407</v>
      </c>
      <c r="E14" s="81"/>
      <c r="L14" s="184" t="s">
        <v>50</v>
      </c>
      <c r="M14" s="184"/>
      <c r="N14" s="82">
        <v>2</v>
      </c>
    </row>
    <row r="15" spans="1:14" ht="12.75">
      <c r="A15" s="182" t="s">
        <v>41</v>
      </c>
      <c r="B15" s="182"/>
      <c r="C15" s="77"/>
      <c r="E15" s="83"/>
      <c r="L15" s="184" t="s">
        <v>53</v>
      </c>
      <c r="M15" s="184"/>
      <c r="N15" s="82">
        <v>1.25</v>
      </c>
    </row>
    <row r="16" spans="1:14" ht="12.75">
      <c r="A16" s="69" t="s">
        <v>42</v>
      </c>
      <c r="B16" s="84">
        <f>J45</f>
        <v>0</v>
      </c>
      <c r="C16" s="77"/>
      <c r="L16" s="184" t="s">
        <v>52</v>
      </c>
      <c r="M16" s="184"/>
      <c r="N16" s="82">
        <v>2.63</v>
      </c>
    </row>
    <row r="17" spans="1:14" ht="13.5" thickBot="1">
      <c r="A17" s="69" t="s">
        <v>43</v>
      </c>
      <c r="B17" s="85">
        <f>K45</f>
        <v>1.023721833607409</v>
      </c>
      <c r="C17" s="77"/>
      <c r="L17" s="184" t="s">
        <v>51</v>
      </c>
      <c r="M17" s="184"/>
      <c r="N17" s="82">
        <v>8.33</v>
      </c>
    </row>
    <row r="18" spans="1:3" ht="18.75" thickBot="1">
      <c r="A18" s="86" t="s">
        <v>44</v>
      </c>
      <c r="B18" s="87">
        <f>L45</f>
        <v>1.023721833607409</v>
      </c>
      <c r="C18" s="77"/>
    </row>
    <row r="19" spans="1:14" ht="18.75" customHeight="1">
      <c r="A19" s="191" t="s">
        <v>1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</row>
    <row r="20" spans="1:14" s="89" customFormat="1" ht="39" customHeight="1">
      <c r="A20" s="193"/>
      <c r="B20" s="189" t="s">
        <v>37</v>
      </c>
      <c r="C20" s="189"/>
      <c r="D20" s="190" t="s">
        <v>38</v>
      </c>
      <c r="E20" s="190"/>
      <c r="F20" s="189"/>
      <c r="G20" s="190" t="s">
        <v>39</v>
      </c>
      <c r="H20" s="189"/>
      <c r="I20" s="189"/>
      <c r="J20" s="185" t="s">
        <v>4</v>
      </c>
      <c r="K20" s="186"/>
      <c r="L20" s="186"/>
      <c r="M20" s="187" t="s">
        <v>46</v>
      </c>
      <c r="N20" s="187" t="s">
        <v>47</v>
      </c>
    </row>
    <row r="21" spans="1:14" s="89" customFormat="1" ht="12.75">
      <c r="A21" s="193"/>
      <c r="B21" s="88" t="s">
        <v>27</v>
      </c>
      <c r="C21" s="88" t="s">
        <v>29</v>
      </c>
      <c r="D21" s="90" t="s">
        <v>27</v>
      </c>
      <c r="E21" s="90" t="s">
        <v>29</v>
      </c>
      <c r="F21" s="90" t="s">
        <v>5</v>
      </c>
      <c r="G21" s="90" t="s">
        <v>27</v>
      </c>
      <c r="H21" s="90" t="s">
        <v>29</v>
      </c>
      <c r="I21" s="90" t="s">
        <v>5</v>
      </c>
      <c r="J21" s="90" t="s">
        <v>27</v>
      </c>
      <c r="K21" s="90" t="s">
        <v>29</v>
      </c>
      <c r="L21" s="91" t="s">
        <v>45</v>
      </c>
      <c r="M21" s="188"/>
      <c r="N21" s="188"/>
    </row>
    <row r="22" spans="1:14" ht="12.75">
      <c r="A22" s="23" t="s">
        <v>6</v>
      </c>
      <c r="B22" s="63">
        <v>0.05</v>
      </c>
      <c r="C22" s="63">
        <v>0.055</v>
      </c>
      <c r="D22" s="92">
        <f>B6*B22</f>
        <v>0</v>
      </c>
      <c r="E22" s="92">
        <f>B7*C22</f>
        <v>334.125</v>
      </c>
      <c r="F22" s="92">
        <f>D22+E22</f>
        <v>334.125</v>
      </c>
      <c r="G22" s="65"/>
      <c r="H22" s="65">
        <v>360.683</v>
      </c>
      <c r="I22" s="93">
        <f>G22+H22</f>
        <v>360.683</v>
      </c>
      <c r="J22" s="94">
        <f>IF(D22&gt;0,G22/D22,0)</f>
        <v>0</v>
      </c>
      <c r="K22" s="94">
        <f>IF(E22&gt;0,H22/E22,0)</f>
        <v>1.0794852225963336</v>
      </c>
      <c r="L22" s="95">
        <f>IF(F22&gt;0,I22/F22,0)</f>
        <v>1.0794852225963336</v>
      </c>
      <c r="M22" s="67">
        <v>124649.88</v>
      </c>
      <c r="N22" s="96">
        <f>IF(I22&gt;0,M22/I22,0)</f>
        <v>345.5939980536926</v>
      </c>
    </row>
    <row r="23" spans="1:14" ht="12.75">
      <c r="A23" s="23" t="s">
        <v>7</v>
      </c>
      <c r="B23" s="63">
        <v>0.02</v>
      </c>
      <c r="C23" s="63">
        <v>0.024</v>
      </c>
      <c r="D23" s="92">
        <f>B6*B23</f>
        <v>0</v>
      </c>
      <c r="E23" s="92">
        <f>B7*C23</f>
        <v>145.8</v>
      </c>
      <c r="F23" s="92">
        <f aca="true" t="shared" si="0" ref="F23:F43">D23+E23</f>
        <v>145.8</v>
      </c>
      <c r="G23" s="65"/>
      <c r="H23" s="65">
        <v>126.87</v>
      </c>
      <c r="I23" s="93">
        <f aca="true" t="shared" si="1" ref="I23:I43">G23+H23</f>
        <v>126.87</v>
      </c>
      <c r="J23" s="94">
        <f>IF(D23&gt;0,G23/D23,0)</f>
        <v>0</v>
      </c>
      <c r="K23" s="94">
        <f aca="true" t="shared" si="2" ref="J23:L44">IF(E23&gt;0,H23/E23,0)</f>
        <v>0.8701646090534979</v>
      </c>
      <c r="L23" s="95">
        <f t="shared" si="2"/>
        <v>0.8701646090534979</v>
      </c>
      <c r="M23" s="67">
        <v>23817.06</v>
      </c>
      <c r="N23" s="96">
        <f aca="true" t="shared" si="3" ref="N23:N43">IF(I23&gt;0,M23/I23,0)</f>
        <v>187.72806810120596</v>
      </c>
    </row>
    <row r="24" spans="1:14" ht="12.75">
      <c r="A24" s="23" t="s">
        <v>97</v>
      </c>
      <c r="B24" s="159">
        <v>0.02</v>
      </c>
      <c r="C24" s="63">
        <v>0.025</v>
      </c>
      <c r="D24" s="92">
        <f>B6*B24</f>
        <v>0</v>
      </c>
      <c r="E24" s="92">
        <f>B7*C24</f>
        <v>151.875</v>
      </c>
      <c r="F24" s="92">
        <f>D24+E24</f>
        <v>151.875</v>
      </c>
      <c r="G24" s="65"/>
      <c r="H24" s="65">
        <v>149.176</v>
      </c>
      <c r="I24" s="93">
        <f>G24+H24</f>
        <v>149.176</v>
      </c>
      <c r="J24" s="94">
        <f>IF(D24&gt;0,G24/D24,0)</f>
        <v>0</v>
      </c>
      <c r="K24" s="94">
        <f>IF(E24&gt;0,H24/E24,0)</f>
        <v>0.9822288065843621</v>
      </c>
      <c r="L24" s="95">
        <f>IF(F24&gt;0,I24/F24,0)</f>
        <v>0.9822288065843621</v>
      </c>
      <c r="M24" s="67">
        <v>27903.09</v>
      </c>
      <c r="N24" s="96">
        <f>IF(I24&gt;0,M24/I24,0)</f>
        <v>187.0481176596772</v>
      </c>
    </row>
    <row r="25" spans="1:14" ht="12.75">
      <c r="A25" s="31" t="s">
        <v>8</v>
      </c>
      <c r="B25" s="24">
        <v>0.032</v>
      </c>
      <c r="C25" s="24">
        <v>0.037</v>
      </c>
      <c r="D25" s="92">
        <f>B6*B25</f>
        <v>0</v>
      </c>
      <c r="E25" s="92">
        <f>B7*C25</f>
        <v>224.77499999999998</v>
      </c>
      <c r="F25" s="92">
        <f t="shared" si="0"/>
        <v>224.77499999999998</v>
      </c>
      <c r="G25" s="65"/>
      <c r="H25" s="65">
        <v>249.4</v>
      </c>
      <c r="I25" s="93">
        <f t="shared" si="1"/>
        <v>249.4</v>
      </c>
      <c r="J25" s="94">
        <f t="shared" si="2"/>
        <v>0</v>
      </c>
      <c r="K25" s="94">
        <f t="shared" si="2"/>
        <v>1.1095539984428875</v>
      </c>
      <c r="L25" s="95">
        <f t="shared" si="2"/>
        <v>1.1095539984428875</v>
      </c>
      <c r="M25" s="67">
        <v>41850</v>
      </c>
      <c r="N25" s="96">
        <f t="shared" si="3"/>
        <v>167.8027265437049</v>
      </c>
    </row>
    <row r="26" spans="1:14" ht="12.75">
      <c r="A26" s="31" t="s">
        <v>35</v>
      </c>
      <c r="B26" s="24">
        <v>0.018</v>
      </c>
      <c r="C26" s="24">
        <v>0.021</v>
      </c>
      <c r="D26" s="92">
        <f>B6*B26</f>
        <v>0</v>
      </c>
      <c r="E26" s="92">
        <f>B7*C26</f>
        <v>127.575</v>
      </c>
      <c r="F26" s="92">
        <f t="shared" si="0"/>
        <v>127.575</v>
      </c>
      <c r="G26" s="65"/>
      <c r="H26" s="65">
        <v>126.214</v>
      </c>
      <c r="I26" s="93">
        <f t="shared" si="1"/>
        <v>126.214</v>
      </c>
      <c r="J26" s="94">
        <f t="shared" si="2"/>
        <v>0</v>
      </c>
      <c r="K26" s="94">
        <f t="shared" si="2"/>
        <v>0.9893317656280619</v>
      </c>
      <c r="L26" s="95">
        <f t="shared" si="2"/>
        <v>0.9893317656280619</v>
      </c>
      <c r="M26" s="67">
        <v>43540.47</v>
      </c>
      <c r="N26" s="96">
        <f t="shared" si="3"/>
        <v>344.97337854754625</v>
      </c>
    </row>
    <row r="27" spans="1:14" ht="12.75">
      <c r="A27" s="31" t="s">
        <v>36</v>
      </c>
      <c r="B27" s="24">
        <v>0.009</v>
      </c>
      <c r="C27" s="24">
        <v>0.011</v>
      </c>
      <c r="D27" s="92">
        <f>B6*B27</f>
        <v>0</v>
      </c>
      <c r="E27" s="92">
        <f>B7*C27</f>
        <v>66.825</v>
      </c>
      <c r="F27" s="92">
        <f t="shared" si="0"/>
        <v>66.825</v>
      </c>
      <c r="G27" s="65"/>
      <c r="H27" s="65">
        <v>66.644</v>
      </c>
      <c r="I27" s="93">
        <f t="shared" si="1"/>
        <v>66.644</v>
      </c>
      <c r="J27" s="94">
        <f t="shared" si="2"/>
        <v>0</v>
      </c>
      <c r="K27" s="94">
        <f t="shared" si="2"/>
        <v>0.9972914328469884</v>
      </c>
      <c r="L27" s="95">
        <f t="shared" si="2"/>
        <v>0.9972914328469884</v>
      </c>
      <c r="M27" s="67">
        <v>7905.94</v>
      </c>
      <c r="N27" s="96">
        <f t="shared" si="3"/>
        <v>118.62943400756255</v>
      </c>
    </row>
    <row r="28" spans="1:14" ht="12.75">
      <c r="A28" s="32" t="s">
        <v>9</v>
      </c>
      <c r="B28" s="24">
        <v>0.39</v>
      </c>
      <c r="C28" s="24">
        <v>0.45</v>
      </c>
      <c r="D28" s="92">
        <f>B6*B28</f>
        <v>0</v>
      </c>
      <c r="E28" s="92">
        <f>B7*C28</f>
        <v>2733.75</v>
      </c>
      <c r="F28" s="92">
        <f t="shared" si="0"/>
        <v>2733.75</v>
      </c>
      <c r="G28" s="65"/>
      <c r="H28" s="65">
        <v>2796.896</v>
      </c>
      <c r="I28" s="93">
        <f t="shared" si="1"/>
        <v>2796.896</v>
      </c>
      <c r="J28" s="94">
        <f t="shared" si="2"/>
        <v>0</v>
      </c>
      <c r="K28" s="94">
        <f t="shared" si="2"/>
        <v>1.0230986739826247</v>
      </c>
      <c r="L28" s="95">
        <f t="shared" si="2"/>
        <v>1.0230986739826247</v>
      </c>
      <c r="M28" s="67">
        <v>118458.59</v>
      </c>
      <c r="N28" s="96">
        <f t="shared" si="3"/>
        <v>42.35359126689015</v>
      </c>
    </row>
    <row r="29" spans="1:14" ht="12.75">
      <c r="A29" s="31" t="s">
        <v>10</v>
      </c>
      <c r="B29" s="24">
        <v>0.03</v>
      </c>
      <c r="C29" s="24">
        <v>0.04</v>
      </c>
      <c r="D29" s="92">
        <f>B6*B29</f>
        <v>0</v>
      </c>
      <c r="E29" s="92">
        <f>B7*C29</f>
        <v>243</v>
      </c>
      <c r="F29" s="92">
        <f t="shared" si="0"/>
        <v>243</v>
      </c>
      <c r="G29" s="65"/>
      <c r="H29" s="65">
        <v>280</v>
      </c>
      <c r="I29" s="93">
        <f t="shared" si="1"/>
        <v>280</v>
      </c>
      <c r="J29" s="94">
        <f t="shared" si="2"/>
        <v>0</v>
      </c>
      <c r="K29" s="94">
        <f t="shared" si="2"/>
        <v>1.1522633744855968</v>
      </c>
      <c r="L29" s="95">
        <f t="shared" si="2"/>
        <v>1.1522633744855968</v>
      </c>
      <c r="M29" s="67">
        <v>37800</v>
      </c>
      <c r="N29" s="96">
        <f t="shared" si="3"/>
        <v>135</v>
      </c>
    </row>
    <row r="30" spans="1:14" ht="12.75">
      <c r="A30" s="31" t="s">
        <v>11</v>
      </c>
      <c r="B30" s="24">
        <v>0.009</v>
      </c>
      <c r="C30" s="24">
        <v>0.011</v>
      </c>
      <c r="D30" s="92">
        <f>B6*B30</f>
        <v>0</v>
      </c>
      <c r="E30" s="92">
        <f>B7*C30</f>
        <v>66.825</v>
      </c>
      <c r="F30" s="92">
        <f t="shared" si="0"/>
        <v>66.825</v>
      </c>
      <c r="G30" s="65"/>
      <c r="H30" s="65">
        <v>71.356</v>
      </c>
      <c r="I30" s="93">
        <f t="shared" si="1"/>
        <v>71.356</v>
      </c>
      <c r="J30" s="94">
        <f t="shared" si="2"/>
        <v>0</v>
      </c>
      <c r="K30" s="94">
        <f t="shared" si="2"/>
        <v>1.0678039655817433</v>
      </c>
      <c r="L30" s="95">
        <f t="shared" si="2"/>
        <v>1.0678039655817433</v>
      </c>
      <c r="M30" s="67">
        <v>11191.87</v>
      </c>
      <c r="N30" s="96">
        <f t="shared" si="3"/>
        <v>156.84553506362465</v>
      </c>
    </row>
    <row r="31" spans="1:14" ht="12.75">
      <c r="A31" s="31" t="s">
        <v>12</v>
      </c>
      <c r="B31" s="24">
        <v>0.004</v>
      </c>
      <c r="C31" s="24">
        <v>0.006</v>
      </c>
      <c r="D31" s="92">
        <f>B6*B31</f>
        <v>0</v>
      </c>
      <c r="E31" s="92">
        <f>B7*C31</f>
        <v>36.45</v>
      </c>
      <c r="F31" s="92">
        <f t="shared" si="0"/>
        <v>36.45</v>
      </c>
      <c r="G31" s="65"/>
      <c r="H31" s="65">
        <v>41.744</v>
      </c>
      <c r="I31" s="93">
        <f t="shared" si="1"/>
        <v>41.744</v>
      </c>
      <c r="J31" s="94">
        <f t="shared" si="2"/>
        <v>0</v>
      </c>
      <c r="K31" s="94">
        <f t="shared" si="2"/>
        <v>1.1452400548696844</v>
      </c>
      <c r="L31" s="95">
        <f t="shared" si="2"/>
        <v>1.1452400548696844</v>
      </c>
      <c r="M31" s="67">
        <v>15019.22</v>
      </c>
      <c r="N31" s="96">
        <f t="shared" si="3"/>
        <v>359.7935032579532</v>
      </c>
    </row>
    <row r="32" spans="1:14" ht="12.75">
      <c r="A32" s="31" t="s">
        <v>13</v>
      </c>
      <c r="B32" s="24">
        <v>1</v>
      </c>
      <c r="C32" s="24">
        <v>1</v>
      </c>
      <c r="D32" s="92">
        <f>B6*B32</f>
        <v>0</v>
      </c>
      <c r="E32" s="92">
        <f>B7*C32</f>
        <v>6075</v>
      </c>
      <c r="F32" s="92">
        <f t="shared" si="0"/>
        <v>6075</v>
      </c>
      <c r="G32" s="65"/>
      <c r="H32" s="65">
        <v>6501.9</v>
      </c>
      <c r="I32" s="93">
        <f t="shared" si="1"/>
        <v>6501.9</v>
      </c>
      <c r="J32" s="94">
        <f t="shared" si="2"/>
        <v>0</v>
      </c>
      <c r="K32" s="94">
        <f t="shared" si="2"/>
        <v>1.0702716049382714</v>
      </c>
      <c r="L32" s="95">
        <f t="shared" si="2"/>
        <v>1.0702716049382714</v>
      </c>
      <c r="M32" s="67">
        <v>33810.33</v>
      </c>
      <c r="N32" s="96">
        <f t="shared" si="3"/>
        <v>5.200069210538459</v>
      </c>
    </row>
    <row r="33" spans="1:14" ht="12.75">
      <c r="A33" s="31" t="s">
        <v>14</v>
      </c>
      <c r="B33" s="24">
        <v>0.025</v>
      </c>
      <c r="C33" s="24">
        <v>0.029</v>
      </c>
      <c r="D33" s="92">
        <f>B6*B33</f>
        <v>0</v>
      </c>
      <c r="E33" s="92">
        <f>B7*C33</f>
        <v>176.175</v>
      </c>
      <c r="F33" s="92">
        <f t="shared" si="0"/>
        <v>176.175</v>
      </c>
      <c r="G33" s="65"/>
      <c r="H33" s="65">
        <v>165.82</v>
      </c>
      <c r="I33" s="93">
        <f t="shared" si="1"/>
        <v>165.82</v>
      </c>
      <c r="J33" s="94">
        <f t="shared" si="2"/>
        <v>0</v>
      </c>
      <c r="K33" s="94">
        <f t="shared" si="2"/>
        <v>0.9412232155527174</v>
      </c>
      <c r="L33" s="95">
        <f t="shared" si="2"/>
        <v>0.9412232155527174</v>
      </c>
      <c r="M33" s="67">
        <v>4950.98</v>
      </c>
      <c r="N33" s="96">
        <f t="shared" si="3"/>
        <v>29.85755638644313</v>
      </c>
    </row>
    <row r="34" spans="1:14" ht="12.75">
      <c r="A34" s="31" t="s">
        <v>15</v>
      </c>
      <c r="B34" s="24">
        <v>0.03</v>
      </c>
      <c r="C34" s="24">
        <v>0.043</v>
      </c>
      <c r="D34" s="92">
        <f>B6*B34</f>
        <v>0</v>
      </c>
      <c r="E34" s="92">
        <f>B7*C34</f>
        <v>261.22499999999997</v>
      </c>
      <c r="F34" s="92">
        <f t="shared" si="0"/>
        <v>261.22499999999997</v>
      </c>
      <c r="G34" s="65"/>
      <c r="H34" s="65">
        <v>250.931</v>
      </c>
      <c r="I34" s="93">
        <f t="shared" si="1"/>
        <v>250.931</v>
      </c>
      <c r="J34" s="94">
        <f t="shared" si="2"/>
        <v>0</v>
      </c>
      <c r="K34" s="94">
        <f t="shared" si="2"/>
        <v>0.9605933582160974</v>
      </c>
      <c r="L34" s="95">
        <f t="shared" si="2"/>
        <v>0.9605933582160974</v>
      </c>
      <c r="M34" s="67">
        <v>10478.76</v>
      </c>
      <c r="N34" s="96">
        <f t="shared" si="3"/>
        <v>41.75952751951731</v>
      </c>
    </row>
    <row r="35" spans="1:14" ht="12.75">
      <c r="A35" s="31" t="s">
        <v>16</v>
      </c>
      <c r="B35" s="24">
        <v>0.008</v>
      </c>
      <c r="C35" s="24">
        <v>0.012</v>
      </c>
      <c r="D35" s="92">
        <f>B6*B35</f>
        <v>0</v>
      </c>
      <c r="E35" s="92">
        <f>B7*C35</f>
        <v>72.9</v>
      </c>
      <c r="F35" s="92">
        <f t="shared" si="0"/>
        <v>72.9</v>
      </c>
      <c r="G35" s="65"/>
      <c r="H35" s="65">
        <v>86.074</v>
      </c>
      <c r="I35" s="93">
        <f t="shared" si="1"/>
        <v>86.074</v>
      </c>
      <c r="J35" s="94">
        <f t="shared" si="2"/>
        <v>0</v>
      </c>
      <c r="K35" s="94">
        <f t="shared" si="2"/>
        <v>1.1807133058984909</v>
      </c>
      <c r="L35" s="95">
        <f t="shared" si="2"/>
        <v>1.1807133058984909</v>
      </c>
      <c r="M35" s="67">
        <v>3014.62</v>
      </c>
      <c r="N35" s="96">
        <f t="shared" si="3"/>
        <v>35.023584357645746</v>
      </c>
    </row>
    <row r="36" spans="1:14" ht="12.75">
      <c r="A36" s="31" t="s">
        <v>17</v>
      </c>
      <c r="B36" s="24">
        <v>0.025</v>
      </c>
      <c r="C36" s="24">
        <v>0.03</v>
      </c>
      <c r="D36" s="92">
        <f>B6*B36</f>
        <v>0</v>
      </c>
      <c r="E36" s="92">
        <f>B7*C36</f>
        <v>182.25</v>
      </c>
      <c r="F36" s="92">
        <f t="shared" si="0"/>
        <v>182.25</v>
      </c>
      <c r="G36" s="65"/>
      <c r="H36" s="65">
        <v>178.79</v>
      </c>
      <c r="I36" s="93">
        <f t="shared" si="1"/>
        <v>178.79</v>
      </c>
      <c r="J36" s="94">
        <f t="shared" si="2"/>
        <v>0</v>
      </c>
      <c r="K36" s="94">
        <f t="shared" si="2"/>
        <v>0.9810150891632373</v>
      </c>
      <c r="L36" s="95">
        <f t="shared" si="2"/>
        <v>0.9810150891632373</v>
      </c>
      <c r="M36" s="67">
        <v>8018.17</v>
      </c>
      <c r="N36" s="96">
        <f t="shared" si="3"/>
        <v>44.8468594440405</v>
      </c>
    </row>
    <row r="37" spans="1:14" ht="12.75">
      <c r="A37" s="31" t="s">
        <v>18</v>
      </c>
      <c r="B37" s="24">
        <v>0.012</v>
      </c>
      <c r="C37" s="24">
        <v>0.02</v>
      </c>
      <c r="D37" s="92">
        <f>B6*B37</f>
        <v>0</v>
      </c>
      <c r="E37" s="92">
        <f>B7*C37</f>
        <v>121.5</v>
      </c>
      <c r="F37" s="92">
        <f t="shared" si="0"/>
        <v>121.5</v>
      </c>
      <c r="G37" s="65"/>
      <c r="H37" s="65">
        <v>105.644</v>
      </c>
      <c r="I37" s="93">
        <f t="shared" si="1"/>
        <v>105.644</v>
      </c>
      <c r="J37" s="94">
        <f t="shared" si="2"/>
        <v>0</v>
      </c>
      <c r="K37" s="94">
        <f t="shared" si="2"/>
        <v>0.8694979423868313</v>
      </c>
      <c r="L37" s="95">
        <f t="shared" si="2"/>
        <v>0.8694979423868313</v>
      </c>
      <c r="M37" s="67">
        <v>8926.13</v>
      </c>
      <c r="N37" s="96">
        <f t="shared" si="3"/>
        <v>84.49254098671007</v>
      </c>
    </row>
    <row r="38" spans="1:14" ht="12.75">
      <c r="A38" s="31" t="s">
        <v>19</v>
      </c>
      <c r="B38" s="24">
        <v>0.009</v>
      </c>
      <c r="C38" s="24">
        <v>0.011</v>
      </c>
      <c r="D38" s="92">
        <f>B6*B38</f>
        <v>0</v>
      </c>
      <c r="E38" s="92">
        <f>B7*C38</f>
        <v>66.825</v>
      </c>
      <c r="F38" s="92">
        <f t="shared" si="0"/>
        <v>66.825</v>
      </c>
      <c r="G38" s="65"/>
      <c r="H38" s="65">
        <v>67.2</v>
      </c>
      <c r="I38" s="93">
        <f t="shared" si="1"/>
        <v>67.2</v>
      </c>
      <c r="J38" s="94">
        <f t="shared" si="2"/>
        <v>0</v>
      </c>
      <c r="K38" s="94">
        <f t="shared" si="2"/>
        <v>1.005611672278339</v>
      </c>
      <c r="L38" s="95">
        <f t="shared" si="2"/>
        <v>1.005611672278339</v>
      </c>
      <c r="M38" s="67">
        <v>5197.26</v>
      </c>
      <c r="N38" s="96">
        <f t="shared" si="3"/>
        <v>77.34017857142857</v>
      </c>
    </row>
    <row r="39" spans="1:14" ht="12.75">
      <c r="A39" s="31" t="s">
        <v>20</v>
      </c>
      <c r="B39" s="24">
        <v>0.095</v>
      </c>
      <c r="C39" s="24">
        <v>0.1</v>
      </c>
      <c r="D39" s="92">
        <f>B6*B39</f>
        <v>0</v>
      </c>
      <c r="E39" s="92">
        <f>B7*C39</f>
        <v>607.5</v>
      </c>
      <c r="F39" s="92">
        <f t="shared" si="0"/>
        <v>607.5</v>
      </c>
      <c r="G39" s="65"/>
      <c r="H39" s="65">
        <v>698.82</v>
      </c>
      <c r="I39" s="93">
        <f t="shared" si="1"/>
        <v>698.82</v>
      </c>
      <c r="J39" s="94">
        <f t="shared" si="2"/>
        <v>0</v>
      </c>
      <c r="K39" s="94">
        <f t="shared" si="2"/>
        <v>1.150320987654321</v>
      </c>
      <c r="L39" s="95">
        <f t="shared" si="2"/>
        <v>1.150320987654321</v>
      </c>
      <c r="M39" s="67">
        <v>60720.33</v>
      </c>
      <c r="N39" s="96">
        <f t="shared" si="3"/>
        <v>86.88979994848458</v>
      </c>
    </row>
    <row r="40" spans="1:14" ht="12.75">
      <c r="A40" s="31" t="s">
        <v>21</v>
      </c>
      <c r="B40" s="24">
        <v>0.1</v>
      </c>
      <c r="C40" s="24">
        <v>0.1</v>
      </c>
      <c r="D40" s="92">
        <f>B6*B40</f>
        <v>0</v>
      </c>
      <c r="E40" s="92">
        <f>B7*C40</f>
        <v>607.5</v>
      </c>
      <c r="F40" s="92">
        <f t="shared" si="0"/>
        <v>607.5</v>
      </c>
      <c r="G40" s="65"/>
      <c r="H40" s="65">
        <v>613</v>
      </c>
      <c r="I40" s="93">
        <f t="shared" si="1"/>
        <v>613</v>
      </c>
      <c r="J40" s="94">
        <f t="shared" si="2"/>
        <v>0</v>
      </c>
      <c r="K40" s="94">
        <f t="shared" si="2"/>
        <v>1.0090534979423869</v>
      </c>
      <c r="L40" s="95">
        <f t="shared" si="2"/>
        <v>1.0090534979423869</v>
      </c>
      <c r="M40" s="67">
        <v>25936.99</v>
      </c>
      <c r="N40" s="96">
        <f t="shared" si="3"/>
        <v>42.3115660685155</v>
      </c>
    </row>
    <row r="41" spans="1:14" ht="12.75">
      <c r="A41" s="31" t="s">
        <v>22</v>
      </c>
      <c r="B41" s="63">
        <v>0.12</v>
      </c>
      <c r="C41" s="63">
        <v>0.14</v>
      </c>
      <c r="D41" s="92">
        <f>B6*B41</f>
        <v>0</v>
      </c>
      <c r="E41" s="92">
        <f>B7*C41</f>
        <v>850.5000000000001</v>
      </c>
      <c r="F41" s="92">
        <f t="shared" si="0"/>
        <v>850.5000000000001</v>
      </c>
      <c r="G41" s="65"/>
      <c r="H41" s="65">
        <v>669.073</v>
      </c>
      <c r="I41" s="93">
        <f t="shared" si="1"/>
        <v>669.073</v>
      </c>
      <c r="J41" s="94">
        <f t="shared" si="2"/>
        <v>0</v>
      </c>
      <c r="K41" s="94">
        <f t="shared" si="2"/>
        <v>0.7866819517930628</v>
      </c>
      <c r="L41" s="95">
        <f t="shared" si="2"/>
        <v>0.7866819517930628</v>
      </c>
      <c r="M41" s="67">
        <v>19954.54</v>
      </c>
      <c r="N41" s="96">
        <f t="shared" si="3"/>
        <v>29.82415969557881</v>
      </c>
    </row>
    <row r="42" spans="1:14" ht="12.75">
      <c r="A42" s="31" t="s">
        <v>23</v>
      </c>
      <c r="B42" s="24">
        <v>0.18</v>
      </c>
      <c r="C42" s="24">
        <v>0.22</v>
      </c>
      <c r="D42" s="92">
        <f>B6*B42</f>
        <v>0</v>
      </c>
      <c r="E42" s="92">
        <f>B7*C42</f>
        <v>1336.5</v>
      </c>
      <c r="F42" s="92">
        <f t="shared" si="0"/>
        <v>1336.5</v>
      </c>
      <c r="G42" s="65"/>
      <c r="H42" s="65">
        <v>1239.177</v>
      </c>
      <c r="I42" s="93">
        <f t="shared" si="1"/>
        <v>1239.177</v>
      </c>
      <c r="J42" s="94">
        <f t="shared" si="2"/>
        <v>0</v>
      </c>
      <c r="K42" s="94">
        <f t="shared" si="2"/>
        <v>0.9271806958473624</v>
      </c>
      <c r="L42" s="95">
        <f t="shared" si="2"/>
        <v>0.9271806958473624</v>
      </c>
      <c r="M42" s="67">
        <v>56772.95</v>
      </c>
      <c r="N42" s="96">
        <f t="shared" si="3"/>
        <v>45.815044985502475</v>
      </c>
    </row>
    <row r="43" spans="1:14" ht="12.75">
      <c r="A43" s="31" t="s">
        <v>24</v>
      </c>
      <c r="B43" s="24">
        <v>0.04</v>
      </c>
      <c r="C43" s="24">
        <v>0.05</v>
      </c>
      <c r="D43" s="92">
        <f>B6*B43</f>
        <v>0</v>
      </c>
      <c r="E43" s="92">
        <f>B7*C43</f>
        <v>303.75</v>
      </c>
      <c r="F43" s="92">
        <f t="shared" si="0"/>
        <v>303.75</v>
      </c>
      <c r="G43" s="65"/>
      <c r="H43" s="65">
        <v>304.25</v>
      </c>
      <c r="I43" s="93">
        <f t="shared" si="1"/>
        <v>304.25</v>
      </c>
      <c r="J43" s="94">
        <f t="shared" si="2"/>
        <v>0</v>
      </c>
      <c r="K43" s="94">
        <f t="shared" si="2"/>
        <v>1.0016460905349793</v>
      </c>
      <c r="L43" s="95">
        <f t="shared" si="2"/>
        <v>1.0016460905349793</v>
      </c>
      <c r="M43" s="67">
        <v>13082.75</v>
      </c>
      <c r="N43" s="96">
        <f t="shared" si="3"/>
        <v>43</v>
      </c>
    </row>
    <row r="44" spans="1:14" ht="12.75">
      <c r="A44" s="32" t="s">
        <v>25</v>
      </c>
      <c r="B44" s="64">
        <v>0.06</v>
      </c>
      <c r="C44" s="64">
        <v>0.08</v>
      </c>
      <c r="D44" s="92">
        <f>B6*B44</f>
        <v>0</v>
      </c>
      <c r="E44" s="92">
        <f>B7*C44</f>
        <v>486</v>
      </c>
      <c r="F44" s="92">
        <f>D44+E44</f>
        <v>486</v>
      </c>
      <c r="G44" s="65"/>
      <c r="H44" s="65">
        <v>491.4</v>
      </c>
      <c r="I44" s="93">
        <f>G44+H44</f>
        <v>491.4</v>
      </c>
      <c r="J44" s="94">
        <f t="shared" si="2"/>
        <v>0</v>
      </c>
      <c r="K44" s="94">
        <f t="shared" si="2"/>
        <v>1.011111111111111</v>
      </c>
      <c r="L44" s="95">
        <f t="shared" si="2"/>
        <v>1.011111111111111</v>
      </c>
      <c r="M44" s="67">
        <v>25332.6</v>
      </c>
      <c r="N44" s="96">
        <f>IF(I44&gt;0,M44/I44,0)</f>
        <v>51.55189255189255</v>
      </c>
    </row>
    <row r="45" spans="1:14" s="89" customFormat="1" ht="12.75">
      <c r="A45" s="98" t="s">
        <v>54</v>
      </c>
      <c r="B45" s="97"/>
      <c r="C45" s="97"/>
      <c r="D45" s="99">
        <f>SUM(D22:D44)</f>
        <v>0</v>
      </c>
      <c r="E45" s="99">
        <f>SUM(E22:E44)</f>
        <v>15278.625</v>
      </c>
      <c r="F45" s="99">
        <f>D45+E45</f>
        <v>15278.625</v>
      </c>
      <c r="G45" s="100">
        <f>SUM(G22:G44)</f>
        <v>0</v>
      </c>
      <c r="H45" s="100">
        <f>SUM(H22:H44)</f>
        <v>15641.062</v>
      </c>
      <c r="I45" s="101">
        <f>G45+H45</f>
        <v>15641.062</v>
      </c>
      <c r="J45" s="102">
        <f>IF(G45&gt;0,G45/D45,0)</f>
        <v>0</v>
      </c>
      <c r="K45" s="102">
        <f>IF(E45&gt;0,H45/E45,0)</f>
        <v>1.023721833607409</v>
      </c>
      <c r="L45" s="102">
        <f>IF(F45&gt;0,I45/F45,0)</f>
        <v>1.023721833607409</v>
      </c>
      <c r="M45" s="103">
        <f>SUM(SUM(M22:M44))</f>
        <v>728332.5299999999</v>
      </c>
      <c r="N45" s="104"/>
    </row>
    <row r="46" ht="13.5" thickBot="1"/>
    <row r="47" spans="1:14" s="111" customFormat="1" ht="21" customHeight="1" thickBot="1">
      <c r="A47" s="105" t="s">
        <v>48</v>
      </c>
      <c r="B47" s="106">
        <f>SUM(B22:B24)</f>
        <v>0.09000000000000001</v>
      </c>
      <c r="C47" s="106">
        <f>SUM(C22:C24)</f>
        <v>0.10400000000000001</v>
      </c>
      <c r="D47" s="107">
        <f aca="true" t="shared" si="4" ref="D47:I47">SUM(D22:D24)</f>
        <v>0</v>
      </c>
      <c r="E47" s="107">
        <f t="shared" si="4"/>
        <v>631.8</v>
      </c>
      <c r="F47" s="107">
        <f t="shared" si="4"/>
        <v>631.8</v>
      </c>
      <c r="G47" s="107">
        <f t="shared" si="4"/>
        <v>0</v>
      </c>
      <c r="H47" s="107">
        <f t="shared" si="4"/>
        <v>636.729</v>
      </c>
      <c r="I47" s="107">
        <f t="shared" si="4"/>
        <v>636.729</v>
      </c>
      <c r="J47" s="108">
        <f>IF(G47=0,0,G47/D47)</f>
        <v>0</v>
      </c>
      <c r="K47" s="108">
        <f>IF(H47=0,0,H47/E47)</f>
        <v>1.0078015194681862</v>
      </c>
      <c r="L47" s="108">
        <f>IF(I47&gt;0,I47/F47,0)</f>
        <v>1.0078015194681862</v>
      </c>
      <c r="M47" s="109">
        <f>SUM(M22:M24)</f>
        <v>176370.03</v>
      </c>
      <c r="N47" s="110">
        <f>IF(M47=0,0,M47/I47)</f>
        <v>276.99387023364727</v>
      </c>
    </row>
  </sheetData>
  <sheetProtection password="CC53" sheet="1" objects="1" scenarios="1" formatCells="0" formatColumns="0" formatRows="0"/>
  <mergeCells count="19">
    <mergeCell ref="B20:C20"/>
    <mergeCell ref="D20:F20"/>
    <mergeCell ref="G20:I20"/>
    <mergeCell ref="A19:N19"/>
    <mergeCell ref="A20:A21"/>
    <mergeCell ref="N20:N21"/>
    <mergeCell ref="L13:N13"/>
    <mergeCell ref="L14:M14"/>
    <mergeCell ref="L15:M15"/>
    <mergeCell ref="L16:M16"/>
    <mergeCell ref="L17:M17"/>
    <mergeCell ref="J20:L20"/>
    <mergeCell ref="M20:M21"/>
    <mergeCell ref="A1:G1"/>
    <mergeCell ref="C8:C10"/>
    <mergeCell ref="D8:F10"/>
    <mergeCell ref="A11:B11"/>
    <mergeCell ref="A15:B15"/>
    <mergeCell ref="E2:G2"/>
  </mergeCells>
  <printOptions/>
  <pageMargins left="0.31496062992125984" right="0.31496062992125984" top="0.61" bottom="0.31496062992125984" header="0.61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82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101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6374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6374</v>
      </c>
    </row>
    <row r="8" spans="1:6" ht="12.75">
      <c r="A8" s="8" t="s">
        <v>31</v>
      </c>
      <c r="B8" s="133">
        <v>738712.36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733865.42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4846.939999999944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115.89462817696894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1.1037583635901804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1.026865041317829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1.026865041317829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350.57</v>
      </c>
      <c r="F22" s="25">
        <f>D22+E22</f>
        <v>350.57</v>
      </c>
      <c r="G22" s="39"/>
      <c r="H22" s="39">
        <v>344.172</v>
      </c>
      <c r="I22" s="26">
        <f>G22+H22</f>
        <v>344.172</v>
      </c>
      <c r="J22" s="27">
        <f>IF(D22&gt;0,G22/D22,0)</f>
        <v>0</v>
      </c>
      <c r="K22" s="27">
        <f>IF(E22&gt;0,H22/E22,0)</f>
        <v>0.9817497218815073</v>
      </c>
      <c r="L22" s="28">
        <f>IF(I22&gt;0,I22/F22,0)</f>
        <v>0.9817497218815073</v>
      </c>
      <c r="M22" s="40">
        <v>113347.3</v>
      </c>
      <c r="N22" s="29">
        <f>IF(I22&gt;0,M22/I22,0)</f>
        <v>329.33329846704555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152.976</v>
      </c>
      <c r="F23" s="25">
        <f aca="true" t="shared" si="0" ref="F23:F43">D23+E23</f>
        <v>152.976</v>
      </c>
      <c r="G23" s="39"/>
      <c r="H23" s="39">
        <v>197.639</v>
      </c>
      <c r="I23" s="26">
        <f aca="true" t="shared" si="1" ref="I23:I43">G23+H23</f>
        <v>197.639</v>
      </c>
      <c r="J23" s="27">
        <f aca="true" t="shared" si="2" ref="J23:L44">IF(D23&gt;0,G23/D23,0)</f>
        <v>0</v>
      </c>
      <c r="K23" s="27">
        <f t="shared" si="2"/>
        <v>1.2919608304570653</v>
      </c>
      <c r="L23" s="28">
        <f t="shared" si="2"/>
        <v>1.2919608304570653</v>
      </c>
      <c r="M23" s="40">
        <v>37102.24</v>
      </c>
      <c r="N23" s="29">
        <f aca="true" t="shared" si="3" ref="N23:N43">IF(I23&gt;0,M23/I23,0)</f>
        <v>187.72732102469652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159.35000000000002</v>
      </c>
      <c r="F24" s="25">
        <f>D24+E24</f>
        <v>159.35000000000002</v>
      </c>
      <c r="G24" s="39"/>
      <c r="H24" s="39">
        <v>157.36</v>
      </c>
      <c r="I24" s="26">
        <f>G24+H24</f>
        <v>157.36</v>
      </c>
      <c r="J24" s="27">
        <f>IF(D24&gt;0,G24/D24,0)</f>
        <v>0</v>
      </c>
      <c r="K24" s="27">
        <f>IF(E24&gt;0,H24/E24,0)</f>
        <v>0.9875117665516159</v>
      </c>
      <c r="L24" s="28">
        <f>IF(F24&gt;0,I24/F24,0)</f>
        <v>0.9875117665516159</v>
      </c>
      <c r="M24" s="40">
        <v>29433.85</v>
      </c>
      <c r="N24" s="29">
        <f>IF(I24&gt;0,M24/I24,0)</f>
        <v>187.04785205897304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235.838</v>
      </c>
      <c r="F25" s="25">
        <f t="shared" si="0"/>
        <v>235.838</v>
      </c>
      <c r="G25" s="39"/>
      <c r="H25" s="39">
        <v>132.994</v>
      </c>
      <c r="I25" s="26">
        <f t="shared" si="1"/>
        <v>132.994</v>
      </c>
      <c r="J25" s="27">
        <f t="shared" si="2"/>
        <v>0</v>
      </c>
      <c r="K25" s="27">
        <f t="shared" si="2"/>
        <v>0.5639209966163213</v>
      </c>
      <c r="L25" s="28">
        <f t="shared" si="2"/>
        <v>0.5639209966163213</v>
      </c>
      <c r="M25" s="40">
        <v>30095.76</v>
      </c>
      <c r="N25" s="29">
        <f t="shared" si="3"/>
        <v>226.29411853166306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133.854</v>
      </c>
      <c r="F26" s="25">
        <f t="shared" si="0"/>
        <v>133.854</v>
      </c>
      <c r="G26" s="39"/>
      <c r="H26" s="39">
        <v>130.846</v>
      </c>
      <c r="I26" s="26">
        <f t="shared" si="1"/>
        <v>130.846</v>
      </c>
      <c r="J26" s="27">
        <f t="shared" si="2"/>
        <v>0</v>
      </c>
      <c r="K26" s="27">
        <f t="shared" si="2"/>
        <v>0.9775277541201607</v>
      </c>
      <c r="L26" s="28">
        <f t="shared" si="2"/>
        <v>0.9775277541201607</v>
      </c>
      <c r="M26" s="40">
        <v>45141.87</v>
      </c>
      <c r="N26" s="29">
        <f t="shared" si="3"/>
        <v>345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70.11399999999999</v>
      </c>
      <c r="F27" s="25">
        <f t="shared" si="0"/>
        <v>70.11399999999999</v>
      </c>
      <c r="G27" s="39"/>
      <c r="H27" s="39">
        <v>68.478</v>
      </c>
      <c r="I27" s="26">
        <f t="shared" si="1"/>
        <v>68.478</v>
      </c>
      <c r="J27" s="27">
        <f t="shared" si="2"/>
        <v>0</v>
      </c>
      <c r="K27" s="27">
        <f t="shared" si="2"/>
        <v>0.9766665715834213</v>
      </c>
      <c r="L27" s="28">
        <f t="shared" si="2"/>
        <v>0.9766665715834213</v>
      </c>
      <c r="M27" s="40">
        <v>9125.07</v>
      </c>
      <c r="N27" s="29">
        <f t="shared" si="3"/>
        <v>133.2554981161833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2868.3</v>
      </c>
      <c r="F28" s="25">
        <f t="shared" si="0"/>
        <v>2868.3</v>
      </c>
      <c r="G28" s="39"/>
      <c r="H28" s="39">
        <v>2926.894</v>
      </c>
      <c r="I28" s="26">
        <f t="shared" si="1"/>
        <v>2926.894</v>
      </c>
      <c r="J28" s="27">
        <f t="shared" si="2"/>
        <v>0</v>
      </c>
      <c r="K28" s="27">
        <f t="shared" si="2"/>
        <v>1.0204281281595369</v>
      </c>
      <c r="L28" s="28">
        <f t="shared" si="2"/>
        <v>1.0204281281595369</v>
      </c>
      <c r="M28" s="40">
        <v>123463.37</v>
      </c>
      <c r="N28" s="29">
        <f t="shared" si="3"/>
        <v>42.182385149581776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254.96</v>
      </c>
      <c r="F29" s="25">
        <f t="shared" si="0"/>
        <v>254.96</v>
      </c>
      <c r="G29" s="39"/>
      <c r="H29" s="39">
        <v>280</v>
      </c>
      <c r="I29" s="26">
        <f t="shared" si="1"/>
        <v>280</v>
      </c>
      <c r="J29" s="27">
        <f t="shared" si="2"/>
        <v>0</v>
      </c>
      <c r="K29" s="27">
        <f t="shared" si="2"/>
        <v>1.098211484154377</v>
      </c>
      <c r="L29" s="28">
        <f t="shared" si="2"/>
        <v>1.098211484154377</v>
      </c>
      <c r="M29" s="40">
        <v>38290</v>
      </c>
      <c r="N29" s="29">
        <f t="shared" si="3"/>
        <v>136.75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70.11399999999999</v>
      </c>
      <c r="F30" s="25">
        <f t="shared" si="0"/>
        <v>70.11399999999999</v>
      </c>
      <c r="G30" s="39"/>
      <c r="H30" s="39">
        <v>76.324</v>
      </c>
      <c r="I30" s="26">
        <f t="shared" si="1"/>
        <v>76.324</v>
      </c>
      <c r="J30" s="27">
        <f t="shared" si="2"/>
        <v>0</v>
      </c>
      <c r="K30" s="27">
        <f t="shared" si="2"/>
        <v>1.0885700430727103</v>
      </c>
      <c r="L30" s="28">
        <f t="shared" si="2"/>
        <v>1.0885700430727103</v>
      </c>
      <c r="M30" s="40">
        <v>12043.06</v>
      </c>
      <c r="N30" s="29">
        <f t="shared" si="3"/>
        <v>157.7886379120591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38.244</v>
      </c>
      <c r="F31" s="25">
        <f t="shared" si="0"/>
        <v>38.244</v>
      </c>
      <c r="G31" s="39"/>
      <c r="H31" s="39">
        <v>41.404</v>
      </c>
      <c r="I31" s="26">
        <f t="shared" si="1"/>
        <v>41.404</v>
      </c>
      <c r="J31" s="27">
        <f t="shared" si="2"/>
        <v>0</v>
      </c>
      <c r="K31" s="27">
        <f t="shared" si="2"/>
        <v>1.082627340236377</v>
      </c>
      <c r="L31" s="28">
        <f t="shared" si="2"/>
        <v>1.082627340236377</v>
      </c>
      <c r="M31" s="40">
        <v>14897.07</v>
      </c>
      <c r="N31" s="29">
        <f t="shared" si="3"/>
        <v>359.79784561878074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6374</v>
      </c>
      <c r="F32" s="25">
        <f t="shared" si="0"/>
        <v>6374</v>
      </c>
      <c r="G32" s="39"/>
      <c r="H32" s="39">
        <v>7339.1</v>
      </c>
      <c r="I32" s="26">
        <f t="shared" si="1"/>
        <v>7339.1</v>
      </c>
      <c r="J32" s="27">
        <f t="shared" si="2"/>
        <v>0</v>
      </c>
      <c r="K32" s="27">
        <f t="shared" si="2"/>
        <v>1.1514119861939127</v>
      </c>
      <c r="L32" s="28">
        <f t="shared" si="2"/>
        <v>1.1514119861939127</v>
      </c>
      <c r="M32" s="40">
        <v>38163.37</v>
      </c>
      <c r="N32" s="29">
        <f t="shared" si="3"/>
        <v>5.200006812824461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184.846</v>
      </c>
      <c r="F33" s="25">
        <f t="shared" si="0"/>
        <v>184.846</v>
      </c>
      <c r="G33" s="39"/>
      <c r="H33" s="39">
        <v>171.09</v>
      </c>
      <c r="I33" s="26">
        <f t="shared" si="1"/>
        <v>171.09</v>
      </c>
      <c r="J33" s="27">
        <f t="shared" si="2"/>
        <v>0</v>
      </c>
      <c r="K33" s="27">
        <f t="shared" si="2"/>
        <v>0.9255812946993713</v>
      </c>
      <c r="L33" s="28">
        <f t="shared" si="2"/>
        <v>0.9255812946993713</v>
      </c>
      <c r="M33" s="40">
        <v>5645.97</v>
      </c>
      <c r="N33" s="29">
        <f t="shared" si="3"/>
        <v>33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274.082</v>
      </c>
      <c r="F34" s="25">
        <f t="shared" si="0"/>
        <v>274.082</v>
      </c>
      <c r="G34" s="39"/>
      <c r="H34" s="39">
        <v>280.999</v>
      </c>
      <c r="I34" s="26">
        <f t="shared" si="1"/>
        <v>280.999</v>
      </c>
      <c r="J34" s="27">
        <f t="shared" si="2"/>
        <v>0</v>
      </c>
      <c r="K34" s="27">
        <f t="shared" si="2"/>
        <v>1.0252369728767303</v>
      </c>
      <c r="L34" s="28">
        <f t="shared" si="2"/>
        <v>1.0252369728767303</v>
      </c>
      <c r="M34" s="40">
        <v>13347.49</v>
      </c>
      <c r="N34" s="29">
        <f t="shared" si="3"/>
        <v>47.50013345243221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76.488</v>
      </c>
      <c r="F35" s="25">
        <f t="shared" si="0"/>
        <v>76.488</v>
      </c>
      <c r="G35" s="39"/>
      <c r="H35" s="39">
        <v>57.544</v>
      </c>
      <c r="I35" s="26">
        <f t="shared" si="1"/>
        <v>57.544</v>
      </c>
      <c r="J35" s="27">
        <f t="shared" si="2"/>
        <v>0</v>
      </c>
      <c r="K35" s="27">
        <f t="shared" si="2"/>
        <v>0.7523271624307081</v>
      </c>
      <c r="L35" s="28">
        <f t="shared" si="2"/>
        <v>0.7523271624307081</v>
      </c>
      <c r="M35" s="40">
        <v>2193.23</v>
      </c>
      <c r="N35" s="29">
        <f t="shared" si="3"/>
        <v>38.11396496593911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191.22</v>
      </c>
      <c r="F36" s="25">
        <f t="shared" si="0"/>
        <v>191.22</v>
      </c>
      <c r="G36" s="39"/>
      <c r="H36" s="39">
        <v>186.027</v>
      </c>
      <c r="I36" s="26">
        <f t="shared" si="1"/>
        <v>186.027</v>
      </c>
      <c r="J36" s="27">
        <f t="shared" si="2"/>
        <v>0</v>
      </c>
      <c r="K36" s="27">
        <f t="shared" si="2"/>
        <v>0.972842798870411</v>
      </c>
      <c r="L36" s="28">
        <f t="shared" si="2"/>
        <v>0.972842798870411</v>
      </c>
      <c r="M36" s="40">
        <v>9272.72</v>
      </c>
      <c r="N36" s="29">
        <f t="shared" si="3"/>
        <v>49.8460976094868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127.48</v>
      </c>
      <c r="F37" s="25">
        <f t="shared" si="0"/>
        <v>127.48</v>
      </c>
      <c r="G37" s="39"/>
      <c r="H37" s="39">
        <v>93.4</v>
      </c>
      <c r="I37" s="26">
        <f t="shared" si="1"/>
        <v>93.4</v>
      </c>
      <c r="J37" s="27">
        <f t="shared" si="2"/>
        <v>0</v>
      </c>
      <c r="K37" s="27">
        <f t="shared" si="2"/>
        <v>0.7326639472858488</v>
      </c>
      <c r="L37" s="28">
        <f t="shared" si="2"/>
        <v>0.7326639472858488</v>
      </c>
      <c r="M37" s="40">
        <v>7654.85</v>
      </c>
      <c r="N37" s="29">
        <f t="shared" si="3"/>
        <v>81.95770877944325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70.11399999999999</v>
      </c>
      <c r="F38" s="25">
        <f t="shared" si="0"/>
        <v>70.11399999999999</v>
      </c>
      <c r="G38" s="39"/>
      <c r="H38" s="39">
        <v>70.215</v>
      </c>
      <c r="I38" s="26">
        <f t="shared" si="1"/>
        <v>70.215</v>
      </c>
      <c r="J38" s="27">
        <f t="shared" si="2"/>
        <v>0</v>
      </c>
      <c r="K38" s="27">
        <f t="shared" si="2"/>
        <v>1.0014405111675273</v>
      </c>
      <c r="L38" s="28">
        <f t="shared" si="2"/>
        <v>1.0014405111675273</v>
      </c>
      <c r="M38" s="40">
        <v>6200.91</v>
      </c>
      <c r="N38" s="29">
        <f t="shared" si="3"/>
        <v>88.31318094424267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637.4000000000001</v>
      </c>
      <c r="F39" s="25">
        <f t="shared" si="0"/>
        <v>637.4000000000001</v>
      </c>
      <c r="G39" s="39"/>
      <c r="H39" s="39">
        <v>460.74</v>
      </c>
      <c r="I39" s="26">
        <f t="shared" si="1"/>
        <v>460.74</v>
      </c>
      <c r="J39" s="27">
        <f t="shared" si="2"/>
        <v>0</v>
      </c>
      <c r="K39" s="27">
        <f t="shared" si="2"/>
        <v>0.7228427988704109</v>
      </c>
      <c r="L39" s="28">
        <f t="shared" si="2"/>
        <v>0.7228427988704109</v>
      </c>
      <c r="M39" s="40">
        <v>40026.6</v>
      </c>
      <c r="N39" s="29">
        <f t="shared" si="3"/>
        <v>86.87459304596952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637.4000000000001</v>
      </c>
      <c r="F40" s="25">
        <f t="shared" si="0"/>
        <v>637.4000000000001</v>
      </c>
      <c r="G40" s="39"/>
      <c r="H40" s="39">
        <v>640</v>
      </c>
      <c r="I40" s="26">
        <f t="shared" si="1"/>
        <v>640</v>
      </c>
      <c r="J40" s="27">
        <f t="shared" si="2"/>
        <v>0</v>
      </c>
      <c r="K40" s="27">
        <f t="shared" si="2"/>
        <v>1.004079071226859</v>
      </c>
      <c r="L40" s="28">
        <f t="shared" si="2"/>
        <v>1.004079071226859</v>
      </c>
      <c r="M40" s="40">
        <v>27193.54</v>
      </c>
      <c r="N40" s="29">
        <f t="shared" si="3"/>
        <v>42.489906250000004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892.3600000000001</v>
      </c>
      <c r="F41" s="25">
        <f t="shared" si="0"/>
        <v>892.3600000000001</v>
      </c>
      <c r="G41" s="39"/>
      <c r="H41" s="39">
        <v>687.69</v>
      </c>
      <c r="I41" s="26">
        <f t="shared" si="1"/>
        <v>687.69</v>
      </c>
      <c r="J41" s="27">
        <f t="shared" si="2"/>
        <v>0</v>
      </c>
      <c r="K41" s="27">
        <f t="shared" si="2"/>
        <v>0.7706418934062486</v>
      </c>
      <c r="L41" s="28">
        <f t="shared" si="2"/>
        <v>0.7706418934062486</v>
      </c>
      <c r="M41" s="40">
        <v>28732.02</v>
      </c>
      <c r="N41" s="29">
        <f t="shared" si="3"/>
        <v>41.78048248484055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1402.28</v>
      </c>
      <c r="F42" s="25">
        <f t="shared" si="0"/>
        <v>1402.28</v>
      </c>
      <c r="G42" s="39"/>
      <c r="H42" s="39">
        <v>1288.757</v>
      </c>
      <c r="I42" s="26">
        <f t="shared" si="1"/>
        <v>1288.757</v>
      </c>
      <c r="J42" s="27">
        <f t="shared" si="2"/>
        <v>0</v>
      </c>
      <c r="K42" s="27">
        <f t="shared" si="2"/>
        <v>0.9190439855093134</v>
      </c>
      <c r="L42" s="28">
        <f t="shared" si="2"/>
        <v>0.9190439855093134</v>
      </c>
      <c r="M42" s="40">
        <v>62456.73</v>
      </c>
      <c r="N42" s="29">
        <f t="shared" si="3"/>
        <v>48.46276683657199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318.70000000000005</v>
      </c>
      <c r="F43" s="25">
        <f t="shared" si="0"/>
        <v>318.70000000000005</v>
      </c>
      <c r="G43" s="39"/>
      <c r="H43" s="39">
        <v>318.7</v>
      </c>
      <c r="I43" s="26">
        <f t="shared" si="1"/>
        <v>318.7</v>
      </c>
      <c r="J43" s="27">
        <f t="shared" si="2"/>
        <v>0</v>
      </c>
      <c r="K43" s="27">
        <f t="shared" si="2"/>
        <v>0.9999999999999998</v>
      </c>
      <c r="L43" s="28">
        <f t="shared" si="2"/>
        <v>0.9999999999999998</v>
      </c>
      <c r="M43" s="40">
        <v>13704.1</v>
      </c>
      <c r="N43" s="29">
        <f t="shared" si="3"/>
        <v>43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509.92</v>
      </c>
      <c r="F44" s="25">
        <f>D44+E44</f>
        <v>509.92</v>
      </c>
      <c r="G44" s="39"/>
      <c r="H44" s="39">
        <v>510.9</v>
      </c>
      <c r="I44" s="26">
        <f>G44+H44</f>
        <v>510.9</v>
      </c>
      <c r="J44" s="27">
        <f t="shared" si="2"/>
        <v>0</v>
      </c>
      <c r="K44" s="27">
        <f t="shared" si="2"/>
        <v>1.00192187009727</v>
      </c>
      <c r="L44" s="28">
        <f t="shared" si="2"/>
        <v>1.00192187009727</v>
      </c>
      <c r="M44" s="40">
        <v>26334.3</v>
      </c>
      <c r="N44" s="29">
        <f>IF(I44&gt;0,M44/I44,0)</f>
        <v>51.54492072812683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16030.609999999999</v>
      </c>
      <c r="F45" s="46">
        <f>D45+E45</f>
        <v>16030.609999999999</v>
      </c>
      <c r="G45" s="56">
        <f>SUM(G22:G44)</f>
        <v>0</v>
      </c>
      <c r="H45" s="56">
        <f>SUM(H22:H44)</f>
        <v>16461.273</v>
      </c>
      <c r="I45" s="47">
        <f>G45+H45</f>
        <v>16461.273</v>
      </c>
      <c r="J45" s="59">
        <f>IF(G45&gt;0,G45/D45,0)</f>
        <v>0</v>
      </c>
      <c r="K45" s="59">
        <f>IF(E45&gt;0,H45/E45,0)</f>
        <v>1.026865041317829</v>
      </c>
      <c r="L45" s="59">
        <f>IF(F45&gt;0,I45/F45,0)</f>
        <v>1.026865041317829</v>
      </c>
      <c r="M45" s="57">
        <f>SUM(SUM(M22:M44))</f>
        <v>733865.42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662.896</v>
      </c>
      <c r="F47" s="35">
        <f t="shared" si="4"/>
        <v>662.896</v>
      </c>
      <c r="G47" s="35">
        <f t="shared" si="4"/>
        <v>0</v>
      </c>
      <c r="H47" s="35">
        <f t="shared" si="4"/>
        <v>699.171</v>
      </c>
      <c r="I47" s="35">
        <f t="shared" si="4"/>
        <v>699.171</v>
      </c>
      <c r="J47" s="61">
        <f>IF(G47=0,0,G47/D47)</f>
        <v>0</v>
      </c>
      <c r="K47" s="61">
        <f>IF(H47=0,0,H47/E47)</f>
        <v>1.0547220076754122</v>
      </c>
      <c r="L47" s="61">
        <f>IF(I47&gt;0,I47/F47,0)</f>
        <v>1.0547220076754122</v>
      </c>
      <c r="M47" s="58">
        <f>SUM(M22:M24)</f>
        <v>179883.39</v>
      </c>
      <c r="N47" s="36">
        <f>IF(M47=0,0,M47/I47)</f>
        <v>257.28096560068997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937007874015748" top="1.0236220472440944" bottom="0.31496062992125984" header="0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81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5.5">
      <c r="A2" s="3" t="s">
        <v>26</v>
      </c>
      <c r="B2" s="3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99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4498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4498</v>
      </c>
    </row>
    <row r="8" spans="1:6" ht="12.75">
      <c r="A8" s="8" t="s">
        <v>31</v>
      </c>
      <c r="B8" s="133">
        <v>553906.77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550643.0900000001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3263.679999999935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123.14512449977768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1.1728107095216922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1.0413693030788154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1.0413693030788154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247.39000000000001</v>
      </c>
      <c r="F22" s="25">
        <f>D22+E22</f>
        <v>247.39000000000001</v>
      </c>
      <c r="G22" s="39"/>
      <c r="H22" s="39">
        <v>223.441</v>
      </c>
      <c r="I22" s="26">
        <f>G22+H22</f>
        <v>223.441</v>
      </c>
      <c r="J22" s="27">
        <f>IF(D22&gt;0,G22/D22,0)</f>
        <v>0</v>
      </c>
      <c r="K22" s="27">
        <f>IF(E22&gt;0,H22/E22,0)</f>
        <v>0.9031933384534541</v>
      </c>
      <c r="L22" s="28">
        <f>IF(I22&gt;0,I22/F22,0)</f>
        <v>0.9031933384534541</v>
      </c>
      <c r="M22" s="40">
        <v>75995.67</v>
      </c>
      <c r="N22" s="29">
        <f>IF(I22&gt;0,M22/I22,0)</f>
        <v>340.11515344095307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107.952</v>
      </c>
      <c r="F23" s="25">
        <f aca="true" t="shared" si="0" ref="F23:F43">D23+E23</f>
        <v>107.952</v>
      </c>
      <c r="G23" s="39"/>
      <c r="H23" s="39">
        <v>127.055</v>
      </c>
      <c r="I23" s="26">
        <f aca="true" t="shared" si="1" ref="I23:I43">G23+H23</f>
        <v>127.055</v>
      </c>
      <c r="J23" s="27">
        <f aca="true" t="shared" si="2" ref="J23:L44">IF(D23&gt;0,G23/D23,0)</f>
        <v>0</v>
      </c>
      <c r="K23" s="27">
        <f t="shared" si="2"/>
        <v>1.1769582777530756</v>
      </c>
      <c r="L23" s="28">
        <f t="shared" si="2"/>
        <v>1.1769582777530756</v>
      </c>
      <c r="M23" s="40">
        <v>23851.74</v>
      </c>
      <c r="N23" s="29">
        <f aca="true" t="shared" si="3" ref="N23:N43">IF(I23&gt;0,M23/I23,0)</f>
        <v>187.7276769902798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112.45</v>
      </c>
      <c r="F24" s="25">
        <f>D24+E24</f>
        <v>112.45</v>
      </c>
      <c r="G24" s="39"/>
      <c r="H24" s="39">
        <v>101.343</v>
      </c>
      <c r="I24" s="26">
        <f>G24+H24</f>
        <v>101.343</v>
      </c>
      <c r="J24" s="27">
        <f>IF(D24&gt;0,G24/D24,0)</f>
        <v>0</v>
      </c>
      <c r="K24" s="27">
        <f>IF(E24&gt;0,H24/E24,0)</f>
        <v>0.9012272120942642</v>
      </c>
      <c r="L24" s="28">
        <f>IF(F24&gt;0,I24/F24,0)</f>
        <v>0.9012272120942642</v>
      </c>
      <c r="M24" s="40">
        <v>18956.03</v>
      </c>
      <c r="N24" s="29">
        <f>IF(I24&gt;0,M24/I24,0)</f>
        <v>187.04824210848307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166.426</v>
      </c>
      <c r="F25" s="25">
        <f t="shared" si="0"/>
        <v>166.426</v>
      </c>
      <c r="G25" s="39"/>
      <c r="H25" s="39">
        <v>102.66</v>
      </c>
      <c r="I25" s="26">
        <f t="shared" si="1"/>
        <v>102.66</v>
      </c>
      <c r="J25" s="27">
        <f t="shared" si="2"/>
        <v>0</v>
      </c>
      <c r="K25" s="27">
        <f t="shared" si="2"/>
        <v>0.6168507324576689</v>
      </c>
      <c r="L25" s="28">
        <f t="shared" si="2"/>
        <v>0.6168507324576689</v>
      </c>
      <c r="M25" s="40">
        <v>23346.6</v>
      </c>
      <c r="N25" s="29">
        <f t="shared" si="3"/>
        <v>227.416715371128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94.45800000000001</v>
      </c>
      <c r="F26" s="25">
        <f t="shared" si="0"/>
        <v>94.45800000000001</v>
      </c>
      <c r="G26" s="39"/>
      <c r="H26" s="39">
        <v>99.841</v>
      </c>
      <c r="I26" s="26">
        <f t="shared" si="1"/>
        <v>99.841</v>
      </c>
      <c r="J26" s="27">
        <f t="shared" si="2"/>
        <v>0</v>
      </c>
      <c r="K26" s="27">
        <f t="shared" si="2"/>
        <v>1.0569882910923372</v>
      </c>
      <c r="L26" s="28">
        <f t="shared" si="2"/>
        <v>1.0569882910923372</v>
      </c>
      <c r="M26" s="40">
        <v>34445.15</v>
      </c>
      <c r="N26" s="29">
        <f t="shared" si="3"/>
        <v>345.00005007962665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49.477999999999994</v>
      </c>
      <c r="F27" s="25">
        <f t="shared" si="0"/>
        <v>49.477999999999994</v>
      </c>
      <c r="G27" s="39"/>
      <c r="H27" s="39">
        <v>43.118</v>
      </c>
      <c r="I27" s="26">
        <f t="shared" si="1"/>
        <v>43.118</v>
      </c>
      <c r="J27" s="27">
        <f t="shared" si="2"/>
        <v>0</v>
      </c>
      <c r="K27" s="27">
        <f t="shared" si="2"/>
        <v>0.8714580217470392</v>
      </c>
      <c r="L27" s="28">
        <f t="shared" si="2"/>
        <v>0.8714580217470392</v>
      </c>
      <c r="M27" s="40">
        <v>5793.11</v>
      </c>
      <c r="N27" s="29">
        <f t="shared" si="3"/>
        <v>134.35479382160582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2024.1000000000001</v>
      </c>
      <c r="F28" s="25">
        <f t="shared" si="0"/>
        <v>2024.1000000000001</v>
      </c>
      <c r="G28" s="39"/>
      <c r="H28" s="39">
        <v>2059.926</v>
      </c>
      <c r="I28" s="26">
        <f t="shared" si="1"/>
        <v>2059.926</v>
      </c>
      <c r="J28" s="27">
        <f t="shared" si="2"/>
        <v>0</v>
      </c>
      <c r="K28" s="27">
        <f t="shared" si="2"/>
        <v>1.0176997183933598</v>
      </c>
      <c r="L28" s="28">
        <f t="shared" si="2"/>
        <v>1.0176997183933598</v>
      </c>
      <c r="M28" s="40">
        <v>86651.49</v>
      </c>
      <c r="N28" s="29">
        <f t="shared" si="3"/>
        <v>42.065341182158974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179.92000000000002</v>
      </c>
      <c r="F29" s="25">
        <f t="shared" si="0"/>
        <v>179.92000000000002</v>
      </c>
      <c r="G29" s="39"/>
      <c r="H29" s="39">
        <v>180</v>
      </c>
      <c r="I29" s="26">
        <f t="shared" si="1"/>
        <v>180</v>
      </c>
      <c r="J29" s="27">
        <f t="shared" si="2"/>
        <v>0</v>
      </c>
      <c r="K29" s="27">
        <f t="shared" si="2"/>
        <v>1.000444642063139</v>
      </c>
      <c r="L29" s="28">
        <f t="shared" si="2"/>
        <v>1.000444642063139</v>
      </c>
      <c r="M29" s="40">
        <v>24660</v>
      </c>
      <c r="N29" s="29">
        <f t="shared" si="3"/>
        <v>137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49.477999999999994</v>
      </c>
      <c r="F30" s="25">
        <f t="shared" si="0"/>
        <v>49.477999999999994</v>
      </c>
      <c r="G30" s="39"/>
      <c r="H30" s="39">
        <v>51.05</v>
      </c>
      <c r="I30" s="26">
        <f t="shared" si="1"/>
        <v>51.05</v>
      </c>
      <c r="J30" s="27">
        <f t="shared" si="2"/>
        <v>0</v>
      </c>
      <c r="K30" s="27">
        <f t="shared" si="2"/>
        <v>1.031771696511581</v>
      </c>
      <c r="L30" s="28">
        <f t="shared" si="2"/>
        <v>1.031771696511581</v>
      </c>
      <c r="M30" s="40">
        <v>8065.9</v>
      </c>
      <c r="N30" s="29">
        <f t="shared" si="3"/>
        <v>158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26.988</v>
      </c>
      <c r="F31" s="25">
        <f t="shared" si="0"/>
        <v>26.988</v>
      </c>
      <c r="G31" s="39"/>
      <c r="H31" s="39">
        <v>20.874</v>
      </c>
      <c r="I31" s="26">
        <f t="shared" si="1"/>
        <v>20.874</v>
      </c>
      <c r="J31" s="27">
        <f t="shared" si="2"/>
        <v>0</v>
      </c>
      <c r="K31" s="27">
        <f t="shared" si="2"/>
        <v>0.7734548688305913</v>
      </c>
      <c r="L31" s="28">
        <f t="shared" si="2"/>
        <v>0.7734548688305913</v>
      </c>
      <c r="M31" s="40">
        <v>7581.18</v>
      </c>
      <c r="N31" s="29">
        <f t="shared" si="3"/>
        <v>363.187697614257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4498</v>
      </c>
      <c r="F32" s="25">
        <f t="shared" si="0"/>
        <v>4498</v>
      </c>
      <c r="G32" s="39"/>
      <c r="H32" s="39">
        <v>5060.5</v>
      </c>
      <c r="I32" s="26">
        <f t="shared" si="1"/>
        <v>5060.5</v>
      </c>
      <c r="J32" s="27">
        <f t="shared" si="2"/>
        <v>0</v>
      </c>
      <c r="K32" s="27">
        <f t="shared" si="2"/>
        <v>1.1250555802578923</v>
      </c>
      <c r="L32" s="28">
        <f t="shared" si="2"/>
        <v>1.1250555802578923</v>
      </c>
      <c r="M32" s="40">
        <v>26314.6</v>
      </c>
      <c r="N32" s="29">
        <f t="shared" si="3"/>
        <v>5.199999999999999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130.442</v>
      </c>
      <c r="F33" s="25">
        <f t="shared" si="0"/>
        <v>130.442</v>
      </c>
      <c r="G33" s="39"/>
      <c r="H33" s="39">
        <v>134.64</v>
      </c>
      <c r="I33" s="26">
        <f t="shared" si="1"/>
        <v>134.64</v>
      </c>
      <c r="J33" s="27">
        <f t="shared" si="2"/>
        <v>0</v>
      </c>
      <c r="K33" s="27">
        <f t="shared" si="2"/>
        <v>1.0321828858803144</v>
      </c>
      <c r="L33" s="28">
        <f t="shared" si="2"/>
        <v>1.0321828858803144</v>
      </c>
      <c r="M33" s="40">
        <v>4391.66</v>
      </c>
      <c r="N33" s="29">
        <f t="shared" si="3"/>
        <v>32.617795603089725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193.414</v>
      </c>
      <c r="F34" s="25">
        <f t="shared" si="0"/>
        <v>193.414</v>
      </c>
      <c r="G34" s="39"/>
      <c r="H34" s="39">
        <v>175.351</v>
      </c>
      <c r="I34" s="26">
        <f t="shared" si="1"/>
        <v>175.351</v>
      </c>
      <c r="J34" s="27">
        <f t="shared" si="2"/>
        <v>0</v>
      </c>
      <c r="K34" s="27">
        <f t="shared" si="2"/>
        <v>0.9066096559711293</v>
      </c>
      <c r="L34" s="28">
        <f t="shared" si="2"/>
        <v>0.9066096559711293</v>
      </c>
      <c r="M34" s="40">
        <v>8590.41</v>
      </c>
      <c r="N34" s="29">
        <f t="shared" si="3"/>
        <v>48.989797605944645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53.976</v>
      </c>
      <c r="F35" s="25">
        <f t="shared" si="0"/>
        <v>53.976</v>
      </c>
      <c r="G35" s="39"/>
      <c r="H35" s="39">
        <v>30.912</v>
      </c>
      <c r="I35" s="26">
        <f t="shared" si="1"/>
        <v>30.912</v>
      </c>
      <c r="J35" s="27">
        <f t="shared" si="2"/>
        <v>0</v>
      </c>
      <c r="K35" s="27">
        <f t="shared" si="2"/>
        <v>0.5726989773232548</v>
      </c>
      <c r="L35" s="28">
        <f t="shared" si="2"/>
        <v>0.5726989773232548</v>
      </c>
      <c r="M35" s="40">
        <v>1204.17</v>
      </c>
      <c r="N35" s="29">
        <f t="shared" si="3"/>
        <v>38.954774844720504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134.94</v>
      </c>
      <c r="F36" s="25">
        <f t="shared" si="0"/>
        <v>134.94</v>
      </c>
      <c r="G36" s="39"/>
      <c r="H36" s="39">
        <v>134.467</v>
      </c>
      <c r="I36" s="26">
        <f t="shared" si="1"/>
        <v>134.467</v>
      </c>
      <c r="J36" s="27">
        <f t="shared" si="2"/>
        <v>0</v>
      </c>
      <c r="K36" s="27">
        <f t="shared" si="2"/>
        <v>0.996494738402253</v>
      </c>
      <c r="L36" s="28">
        <f t="shared" si="2"/>
        <v>0.996494738402253</v>
      </c>
      <c r="M36" s="40">
        <v>7589.9</v>
      </c>
      <c r="N36" s="29">
        <f t="shared" si="3"/>
        <v>56.44433206660369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89.96000000000001</v>
      </c>
      <c r="F37" s="25">
        <f t="shared" si="0"/>
        <v>89.96000000000001</v>
      </c>
      <c r="G37" s="39"/>
      <c r="H37" s="39">
        <v>82.12</v>
      </c>
      <c r="I37" s="26">
        <f t="shared" si="1"/>
        <v>82.12</v>
      </c>
      <c r="J37" s="27">
        <f t="shared" si="2"/>
        <v>0</v>
      </c>
      <c r="K37" s="27">
        <f t="shared" si="2"/>
        <v>0.912850155624722</v>
      </c>
      <c r="L37" s="28">
        <f t="shared" si="2"/>
        <v>0.912850155624722</v>
      </c>
      <c r="M37" s="157">
        <v>7541.45</v>
      </c>
      <c r="N37" s="29">
        <f t="shared" si="3"/>
        <v>91.8345104724793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49.477999999999994</v>
      </c>
      <c r="F38" s="25">
        <f t="shared" si="0"/>
        <v>49.477999999999994</v>
      </c>
      <c r="G38" s="39"/>
      <c r="H38" s="39">
        <v>41.23</v>
      </c>
      <c r="I38" s="26">
        <f t="shared" si="1"/>
        <v>41.23</v>
      </c>
      <c r="J38" s="27">
        <f t="shared" si="2"/>
        <v>0</v>
      </c>
      <c r="K38" s="27">
        <f t="shared" si="2"/>
        <v>0.8332996483285501</v>
      </c>
      <c r="L38" s="28">
        <f t="shared" si="2"/>
        <v>0.8332996483285501</v>
      </c>
      <c r="M38" s="40">
        <v>3529.02</v>
      </c>
      <c r="N38" s="29">
        <f t="shared" si="3"/>
        <v>85.59349987872909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449.8</v>
      </c>
      <c r="F39" s="25">
        <f t="shared" si="0"/>
        <v>449.8</v>
      </c>
      <c r="G39" s="39"/>
      <c r="H39" s="39">
        <v>597.06</v>
      </c>
      <c r="I39" s="26">
        <f t="shared" si="1"/>
        <v>597.06</v>
      </c>
      <c r="J39" s="27">
        <f t="shared" si="2"/>
        <v>0</v>
      </c>
      <c r="K39" s="27">
        <f t="shared" si="2"/>
        <v>1.327389951089373</v>
      </c>
      <c r="L39" s="28">
        <f t="shared" si="2"/>
        <v>1.327389951089373</v>
      </c>
      <c r="M39" s="40">
        <v>52259.4</v>
      </c>
      <c r="N39" s="29">
        <f t="shared" si="3"/>
        <v>87.52788664455835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449.8</v>
      </c>
      <c r="F40" s="25">
        <f t="shared" si="0"/>
        <v>449.8</v>
      </c>
      <c r="G40" s="39"/>
      <c r="H40" s="39">
        <v>453</v>
      </c>
      <c r="I40" s="26">
        <f t="shared" si="1"/>
        <v>453</v>
      </c>
      <c r="J40" s="27">
        <f t="shared" si="2"/>
        <v>0</v>
      </c>
      <c r="K40" s="27">
        <f t="shared" si="2"/>
        <v>1.0071142730102267</v>
      </c>
      <c r="L40" s="28">
        <f t="shared" si="2"/>
        <v>1.0071142730102267</v>
      </c>
      <c r="M40" s="40">
        <v>19252.38</v>
      </c>
      <c r="N40" s="29">
        <f t="shared" si="3"/>
        <v>42.49973509933775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629.72</v>
      </c>
      <c r="F41" s="25">
        <f t="shared" si="0"/>
        <v>629.72</v>
      </c>
      <c r="G41" s="39"/>
      <c r="H41" s="39">
        <v>487.61</v>
      </c>
      <c r="I41" s="26">
        <f t="shared" si="1"/>
        <v>487.61</v>
      </c>
      <c r="J41" s="27">
        <f t="shared" si="2"/>
        <v>0</v>
      </c>
      <c r="K41" s="27">
        <f t="shared" si="2"/>
        <v>0.7743282728831862</v>
      </c>
      <c r="L41" s="28">
        <f t="shared" si="2"/>
        <v>0.7743282728831862</v>
      </c>
      <c r="M41" s="40">
        <v>28736.43</v>
      </c>
      <c r="N41" s="29">
        <f t="shared" si="3"/>
        <v>58.933225323516744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989.5600000000001</v>
      </c>
      <c r="F42" s="25">
        <f t="shared" si="0"/>
        <v>989.5600000000001</v>
      </c>
      <c r="G42" s="39"/>
      <c r="H42" s="39">
        <v>987.561</v>
      </c>
      <c r="I42" s="26">
        <f t="shared" si="1"/>
        <v>987.561</v>
      </c>
      <c r="J42" s="27">
        <f t="shared" si="2"/>
        <v>0</v>
      </c>
      <c r="K42" s="27">
        <f t="shared" si="2"/>
        <v>0.9979799102631473</v>
      </c>
      <c r="L42" s="28">
        <f t="shared" si="2"/>
        <v>0.9979799102631473</v>
      </c>
      <c r="M42" s="40">
        <v>53571.5</v>
      </c>
      <c r="N42" s="29">
        <f t="shared" si="3"/>
        <v>54.246269344374674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224.9</v>
      </c>
      <c r="F43" s="25">
        <f t="shared" si="0"/>
        <v>224.9</v>
      </c>
      <c r="G43" s="39"/>
      <c r="H43" s="39">
        <v>225.25</v>
      </c>
      <c r="I43" s="26">
        <f t="shared" si="1"/>
        <v>225.25</v>
      </c>
      <c r="J43" s="27">
        <f t="shared" si="2"/>
        <v>0</v>
      </c>
      <c r="K43" s="27">
        <f t="shared" si="2"/>
        <v>1.0015562472209871</v>
      </c>
      <c r="L43" s="28">
        <f t="shared" si="2"/>
        <v>1.0015562472209871</v>
      </c>
      <c r="M43" s="40">
        <v>9685.75</v>
      </c>
      <c r="N43" s="29">
        <f t="shared" si="3"/>
        <v>43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359.84000000000003</v>
      </c>
      <c r="F44" s="25">
        <f>D44+E44</f>
        <v>359.84000000000003</v>
      </c>
      <c r="G44" s="39"/>
      <c r="H44" s="39">
        <v>361.45</v>
      </c>
      <c r="I44" s="26">
        <f>G44+H44</f>
        <v>361.45</v>
      </c>
      <c r="J44" s="27">
        <f t="shared" si="2"/>
        <v>0</v>
      </c>
      <c r="K44" s="27">
        <f t="shared" si="2"/>
        <v>1.0044742107603377</v>
      </c>
      <c r="L44" s="28">
        <f t="shared" si="2"/>
        <v>1.0044742107603377</v>
      </c>
      <c r="M44" s="40">
        <v>18629.55</v>
      </c>
      <c r="N44" s="29">
        <f>IF(I44&gt;0,M44/I44,0)</f>
        <v>51.541153686540326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11312.469999999996</v>
      </c>
      <c r="F45" s="46">
        <f>D45+E45</f>
        <v>11312.469999999996</v>
      </c>
      <c r="G45" s="56">
        <f>SUM(G22:G44)</f>
        <v>0</v>
      </c>
      <c r="H45" s="56">
        <f>SUM(H22:H44)</f>
        <v>11780.459000000003</v>
      </c>
      <c r="I45" s="47">
        <f>G45+H45</f>
        <v>11780.459000000003</v>
      </c>
      <c r="J45" s="59">
        <f>IF(G45&gt;0,G45/D45,0)</f>
        <v>0</v>
      </c>
      <c r="K45" s="59">
        <f>IF(E45&gt;0,H45/E45,0)</f>
        <v>1.0413693030788154</v>
      </c>
      <c r="L45" s="59">
        <f>IF(F45&gt;0,I45/F45,0)</f>
        <v>1.0413693030788154</v>
      </c>
      <c r="M45" s="57">
        <f>SUM(SUM(M22:M44))</f>
        <v>550643.0900000001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467.792</v>
      </c>
      <c r="F47" s="35">
        <f t="shared" si="4"/>
        <v>467.792</v>
      </c>
      <c r="G47" s="35">
        <f t="shared" si="4"/>
        <v>0</v>
      </c>
      <c r="H47" s="35">
        <f t="shared" si="4"/>
        <v>451.839</v>
      </c>
      <c r="I47" s="35">
        <f t="shared" si="4"/>
        <v>451.839</v>
      </c>
      <c r="J47" s="61">
        <f>IF(G47=0,0,G47/D47)</f>
        <v>0</v>
      </c>
      <c r="K47" s="61">
        <f>IF(H47=0,0,H47/E47)</f>
        <v>0.9658972363785615</v>
      </c>
      <c r="L47" s="61">
        <f>IF(I47&gt;0,I47/F47,0)</f>
        <v>0.9658972363785615</v>
      </c>
      <c r="M47" s="58">
        <f>SUM(M22:M24)</f>
        <v>118803.44</v>
      </c>
      <c r="N47" s="36">
        <f>IF(M47=0,0,M47/I47)</f>
        <v>262.9331244093582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 verticalCentered="1"/>
  <pageMargins left="0.31496062992125984" right="0.31496062992125984" top="0.5905511811023623" bottom="0.1968503937007874" header="0.5118110236220472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4">
      <selection activeCell="H44" sqref="H44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80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8" t="s">
        <v>98</v>
      </c>
      <c r="E2" s="173" t="s">
        <v>55</v>
      </c>
      <c r="F2" s="173"/>
      <c r="G2" s="173"/>
    </row>
    <row r="3" spans="1:2" ht="25.5">
      <c r="A3" s="3" t="s">
        <v>0</v>
      </c>
      <c r="B3" s="38" t="s">
        <v>102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3979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3979</v>
      </c>
    </row>
    <row r="8" spans="1:6" ht="12.75">
      <c r="A8" s="8" t="s">
        <v>31</v>
      </c>
      <c r="B8" s="133">
        <v>499173.43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495995.47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3177.960000000021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125.4519803970847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1.194780765686521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0.9599708609364174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0.9599708609364174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218.845</v>
      </c>
      <c r="F22" s="25">
        <f>D22+E22</f>
        <v>218.845</v>
      </c>
      <c r="G22" s="39"/>
      <c r="H22" s="39">
        <v>212.125</v>
      </c>
      <c r="I22" s="26">
        <f>G22+H22</f>
        <v>212.125</v>
      </c>
      <c r="J22" s="27">
        <f>IF(D22&gt;0,G22/D22,0)</f>
        <v>0</v>
      </c>
      <c r="K22" s="27">
        <f>IF(E22&gt;0,H22/E22,0)</f>
        <v>0.9692933354657406</v>
      </c>
      <c r="L22" s="28">
        <f>IF(I22&gt;0,I22/F22,0)</f>
        <v>0.9692933354657406</v>
      </c>
      <c r="M22" s="40">
        <v>74583.29</v>
      </c>
      <c r="N22" s="29">
        <f>IF(I22&gt;0,M22/I22,0)</f>
        <v>351.6006599882145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95.496</v>
      </c>
      <c r="F23" s="25">
        <f aca="true" t="shared" si="0" ref="F23:F43">D23+E23</f>
        <v>95.496</v>
      </c>
      <c r="G23" s="39"/>
      <c r="H23" s="39">
        <v>101.055</v>
      </c>
      <c r="I23" s="26">
        <f aca="true" t="shared" si="1" ref="I23:I43">G23+H23</f>
        <v>101.055</v>
      </c>
      <c r="J23" s="27">
        <f aca="true" t="shared" si="2" ref="J23:L44">IF(D23&gt;0,G23/D23,0)</f>
        <v>0</v>
      </c>
      <c r="K23" s="27">
        <f t="shared" si="2"/>
        <v>1.058211862276954</v>
      </c>
      <c r="L23" s="28">
        <f t="shared" si="2"/>
        <v>1.058211862276954</v>
      </c>
      <c r="M23" s="40">
        <v>18970.82</v>
      </c>
      <c r="N23" s="29">
        <f aca="true" t="shared" si="3" ref="N23:N43">IF(I23&gt;0,M23/I23,0)</f>
        <v>187.72767304932955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99.47500000000001</v>
      </c>
      <c r="F24" s="25">
        <f>D24+E24</f>
        <v>99.47500000000001</v>
      </c>
      <c r="G24" s="39"/>
      <c r="H24" s="39">
        <v>132.095</v>
      </c>
      <c r="I24" s="26">
        <f>G24+H24</f>
        <v>132.095</v>
      </c>
      <c r="J24" s="27">
        <f>IF(D24&gt;0,G24/D24,0)</f>
        <v>0</v>
      </c>
      <c r="K24" s="27">
        <f>IF(E24&gt;0,H24/E24,0)</f>
        <v>1.3279215883387785</v>
      </c>
      <c r="L24" s="28">
        <f>IF(F24&gt;0,I24/F24,0)</f>
        <v>1.3279215883387785</v>
      </c>
      <c r="M24" s="40">
        <v>24708.05</v>
      </c>
      <c r="N24" s="29">
        <f>IF(I24&gt;0,M24/I24,0)</f>
        <v>187.04757939361824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147.22299999999998</v>
      </c>
      <c r="F25" s="25">
        <f t="shared" si="0"/>
        <v>147.22299999999998</v>
      </c>
      <c r="G25" s="39"/>
      <c r="H25" s="39">
        <v>99.18</v>
      </c>
      <c r="I25" s="26">
        <f t="shared" si="1"/>
        <v>99.18</v>
      </c>
      <c r="J25" s="27">
        <f t="shared" si="2"/>
        <v>0</v>
      </c>
      <c r="K25" s="27">
        <f t="shared" si="2"/>
        <v>0.6736719126766879</v>
      </c>
      <c r="L25" s="28">
        <f t="shared" si="2"/>
        <v>0.6736719126766879</v>
      </c>
      <c r="M25" s="40">
        <v>22288.8</v>
      </c>
      <c r="N25" s="29">
        <f t="shared" si="3"/>
        <v>224.73079249848757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83.55900000000001</v>
      </c>
      <c r="F26" s="25">
        <f t="shared" si="0"/>
        <v>83.55900000000001</v>
      </c>
      <c r="G26" s="39"/>
      <c r="H26" s="39">
        <v>82.165</v>
      </c>
      <c r="I26" s="26">
        <f t="shared" si="1"/>
        <v>82.165</v>
      </c>
      <c r="J26" s="27">
        <f t="shared" si="2"/>
        <v>0</v>
      </c>
      <c r="K26" s="27">
        <f t="shared" si="2"/>
        <v>0.9833171770844552</v>
      </c>
      <c r="L26" s="28">
        <f t="shared" si="2"/>
        <v>0.9833171770844552</v>
      </c>
      <c r="M26" s="40">
        <v>28346.93</v>
      </c>
      <c r="N26" s="29">
        <f t="shared" si="3"/>
        <v>345.0000608531613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43.769</v>
      </c>
      <c r="F27" s="25">
        <f t="shared" si="0"/>
        <v>43.769</v>
      </c>
      <c r="G27" s="39"/>
      <c r="H27" s="39">
        <v>44.271</v>
      </c>
      <c r="I27" s="26">
        <f t="shared" si="1"/>
        <v>44.271</v>
      </c>
      <c r="J27" s="27">
        <f t="shared" si="2"/>
        <v>0</v>
      </c>
      <c r="K27" s="27">
        <f t="shared" si="2"/>
        <v>1.0114693047590761</v>
      </c>
      <c r="L27" s="28">
        <f t="shared" si="2"/>
        <v>1.0114693047590761</v>
      </c>
      <c r="M27" s="40">
        <v>5951.19</v>
      </c>
      <c r="N27" s="29">
        <f t="shared" si="3"/>
        <v>134.42637392423933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1790.55</v>
      </c>
      <c r="F28" s="25">
        <f t="shared" si="0"/>
        <v>1790.55</v>
      </c>
      <c r="G28" s="39"/>
      <c r="H28" s="39">
        <v>1800.927</v>
      </c>
      <c r="I28" s="26">
        <f t="shared" si="1"/>
        <v>1800.927</v>
      </c>
      <c r="J28" s="27">
        <f t="shared" si="2"/>
        <v>0</v>
      </c>
      <c r="K28" s="27">
        <f t="shared" si="2"/>
        <v>1.0057954259864288</v>
      </c>
      <c r="L28" s="28">
        <f t="shared" si="2"/>
        <v>1.0057954259864288</v>
      </c>
      <c r="M28" s="40">
        <v>81112.6</v>
      </c>
      <c r="N28" s="29">
        <f t="shared" si="3"/>
        <v>45.03936028500878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159.16</v>
      </c>
      <c r="F29" s="25">
        <f t="shared" si="0"/>
        <v>159.16</v>
      </c>
      <c r="G29" s="39"/>
      <c r="H29" s="39">
        <v>150</v>
      </c>
      <c r="I29" s="26">
        <f t="shared" si="1"/>
        <v>150</v>
      </c>
      <c r="J29" s="27">
        <f t="shared" si="2"/>
        <v>0</v>
      </c>
      <c r="K29" s="27">
        <f t="shared" si="2"/>
        <v>0.9424478512188993</v>
      </c>
      <c r="L29" s="28">
        <f t="shared" si="2"/>
        <v>0.9424478512188993</v>
      </c>
      <c r="M29" s="40">
        <v>20550</v>
      </c>
      <c r="N29" s="29">
        <f t="shared" si="3"/>
        <v>137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43.769</v>
      </c>
      <c r="F30" s="25">
        <f t="shared" si="0"/>
        <v>43.769</v>
      </c>
      <c r="G30" s="39"/>
      <c r="H30" s="39">
        <v>51.156</v>
      </c>
      <c r="I30" s="26">
        <f t="shared" si="1"/>
        <v>51.156</v>
      </c>
      <c r="J30" s="27">
        <f t="shared" si="2"/>
        <v>0</v>
      </c>
      <c r="K30" s="27">
        <f t="shared" si="2"/>
        <v>1.1687724188352486</v>
      </c>
      <c r="L30" s="28">
        <f t="shared" si="2"/>
        <v>1.1687724188352486</v>
      </c>
      <c r="M30" s="40">
        <v>8082.67</v>
      </c>
      <c r="N30" s="29">
        <f t="shared" si="3"/>
        <v>158.0004300570803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23.874</v>
      </c>
      <c r="F31" s="25">
        <f t="shared" si="0"/>
        <v>23.874</v>
      </c>
      <c r="G31" s="39"/>
      <c r="H31" s="39">
        <v>27.64</v>
      </c>
      <c r="I31" s="26">
        <f t="shared" si="1"/>
        <v>27.64</v>
      </c>
      <c r="J31" s="27">
        <f t="shared" si="2"/>
        <v>0</v>
      </c>
      <c r="K31" s="27">
        <f t="shared" si="2"/>
        <v>1.1577448270084612</v>
      </c>
      <c r="L31" s="28">
        <f t="shared" si="2"/>
        <v>1.1577448270084612</v>
      </c>
      <c r="M31" s="40">
        <v>10113.78</v>
      </c>
      <c r="N31" s="29">
        <f t="shared" si="3"/>
        <v>365.91099855282204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3979</v>
      </c>
      <c r="F32" s="25">
        <f t="shared" si="0"/>
        <v>3979</v>
      </c>
      <c r="G32" s="39"/>
      <c r="H32" s="39">
        <v>3736</v>
      </c>
      <c r="I32" s="26">
        <f t="shared" si="1"/>
        <v>3736</v>
      </c>
      <c r="J32" s="27">
        <f t="shared" si="2"/>
        <v>0</v>
      </c>
      <c r="K32" s="27">
        <f t="shared" si="2"/>
        <v>0.9389293792410154</v>
      </c>
      <c r="L32" s="28">
        <f t="shared" si="2"/>
        <v>0.9389293792410154</v>
      </c>
      <c r="M32" s="40">
        <v>19427.2</v>
      </c>
      <c r="N32" s="29">
        <f t="shared" si="3"/>
        <v>5.2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115.391</v>
      </c>
      <c r="F33" s="25">
        <f t="shared" si="0"/>
        <v>115.391</v>
      </c>
      <c r="G33" s="39"/>
      <c r="H33" s="39">
        <v>98.77</v>
      </c>
      <c r="I33" s="26">
        <f t="shared" si="1"/>
        <v>98.77</v>
      </c>
      <c r="J33" s="27">
        <f t="shared" si="2"/>
        <v>0</v>
      </c>
      <c r="K33" s="27">
        <f t="shared" si="2"/>
        <v>0.8559593035852016</v>
      </c>
      <c r="L33" s="28">
        <f t="shared" si="2"/>
        <v>0.8559593035852016</v>
      </c>
      <c r="M33" s="40">
        <v>3061.87</v>
      </c>
      <c r="N33" s="29">
        <f t="shared" si="3"/>
        <v>31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171.09699999999998</v>
      </c>
      <c r="F34" s="25">
        <f t="shared" si="0"/>
        <v>171.09699999999998</v>
      </c>
      <c r="G34" s="39"/>
      <c r="H34" s="39">
        <v>172.334</v>
      </c>
      <c r="I34" s="26">
        <f t="shared" si="1"/>
        <v>172.334</v>
      </c>
      <c r="J34" s="27">
        <f t="shared" si="2"/>
        <v>0</v>
      </c>
      <c r="K34" s="27">
        <f t="shared" si="2"/>
        <v>1.0072298170043894</v>
      </c>
      <c r="L34" s="28">
        <f t="shared" si="2"/>
        <v>1.0072298170043894</v>
      </c>
      <c r="M34" s="40">
        <v>8132.73</v>
      </c>
      <c r="N34" s="29">
        <f t="shared" si="3"/>
        <v>47.19167430686922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47.748</v>
      </c>
      <c r="F35" s="25">
        <f t="shared" si="0"/>
        <v>47.748</v>
      </c>
      <c r="G35" s="39"/>
      <c r="H35" s="39">
        <v>56.384</v>
      </c>
      <c r="I35" s="26">
        <f t="shared" si="1"/>
        <v>56.384</v>
      </c>
      <c r="J35" s="27">
        <f t="shared" si="2"/>
        <v>0</v>
      </c>
      <c r="K35" s="27">
        <f t="shared" si="2"/>
        <v>1.1808662142916981</v>
      </c>
      <c r="L35" s="28">
        <f t="shared" si="2"/>
        <v>1.1808662142916981</v>
      </c>
      <c r="M35" s="40">
        <v>2197.79</v>
      </c>
      <c r="N35" s="29">
        <f t="shared" si="3"/>
        <v>38.97896566401816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119.36999999999999</v>
      </c>
      <c r="F36" s="25">
        <f t="shared" si="0"/>
        <v>119.36999999999999</v>
      </c>
      <c r="G36" s="39"/>
      <c r="H36" s="39">
        <v>120.24</v>
      </c>
      <c r="I36" s="26">
        <f t="shared" si="1"/>
        <v>120.24</v>
      </c>
      <c r="J36" s="27">
        <f t="shared" si="2"/>
        <v>0</v>
      </c>
      <c r="K36" s="27">
        <f t="shared" si="2"/>
        <v>1.0072882633827596</v>
      </c>
      <c r="L36" s="28">
        <f t="shared" si="2"/>
        <v>1.0072882633827596</v>
      </c>
      <c r="M36" s="40">
        <v>6821.25</v>
      </c>
      <c r="N36" s="29">
        <f t="shared" si="3"/>
        <v>56.730289421157686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79.58</v>
      </c>
      <c r="F37" s="25">
        <f t="shared" si="0"/>
        <v>79.58</v>
      </c>
      <c r="G37" s="39"/>
      <c r="H37" s="39">
        <v>91.272</v>
      </c>
      <c r="I37" s="26">
        <f t="shared" si="1"/>
        <v>91.272</v>
      </c>
      <c r="J37" s="27">
        <f t="shared" si="2"/>
        <v>0</v>
      </c>
      <c r="K37" s="27">
        <f t="shared" si="2"/>
        <v>1.1469213370193516</v>
      </c>
      <c r="L37" s="28">
        <f t="shared" si="2"/>
        <v>1.1469213370193516</v>
      </c>
      <c r="M37" s="40">
        <v>7914.86</v>
      </c>
      <c r="N37" s="29">
        <f t="shared" si="3"/>
        <v>86.71728459987727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43.769</v>
      </c>
      <c r="F38" s="25">
        <f t="shared" si="0"/>
        <v>43.769</v>
      </c>
      <c r="G38" s="39"/>
      <c r="H38" s="39">
        <v>46.765</v>
      </c>
      <c r="I38" s="26">
        <f t="shared" si="1"/>
        <v>46.765</v>
      </c>
      <c r="J38" s="27">
        <f t="shared" si="2"/>
        <v>0</v>
      </c>
      <c r="K38" s="27">
        <f t="shared" si="2"/>
        <v>1.0684502730242866</v>
      </c>
      <c r="L38" s="28">
        <f t="shared" si="2"/>
        <v>1.0684502730242866</v>
      </c>
      <c r="M38" s="40">
        <v>5769.31</v>
      </c>
      <c r="N38" s="29">
        <f t="shared" si="3"/>
        <v>123.36811718165295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397.90000000000003</v>
      </c>
      <c r="F39" s="25">
        <f t="shared" si="0"/>
        <v>397.90000000000003</v>
      </c>
      <c r="G39" s="39"/>
      <c r="H39" s="39">
        <v>407.76</v>
      </c>
      <c r="I39" s="26">
        <f t="shared" si="1"/>
        <v>407.76</v>
      </c>
      <c r="J39" s="27">
        <f t="shared" si="2"/>
        <v>0</v>
      </c>
      <c r="K39" s="27">
        <f t="shared" si="2"/>
        <v>1.0247800955013822</v>
      </c>
      <c r="L39" s="28">
        <f t="shared" si="2"/>
        <v>1.0247800955013822</v>
      </c>
      <c r="M39" s="40">
        <v>37242.65</v>
      </c>
      <c r="N39" s="29">
        <f t="shared" si="3"/>
        <v>91.33473121443987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397.90000000000003</v>
      </c>
      <c r="F40" s="25">
        <f t="shared" si="0"/>
        <v>397.90000000000003</v>
      </c>
      <c r="G40" s="39"/>
      <c r="H40" s="39">
        <v>405</v>
      </c>
      <c r="I40" s="26">
        <f t="shared" si="1"/>
        <v>405</v>
      </c>
      <c r="J40" s="27">
        <f t="shared" si="2"/>
        <v>0</v>
      </c>
      <c r="K40" s="27">
        <f t="shared" si="2"/>
        <v>1.0178436793164112</v>
      </c>
      <c r="L40" s="28">
        <f t="shared" si="2"/>
        <v>1.0178436793164112</v>
      </c>
      <c r="M40" s="40">
        <v>17212.5</v>
      </c>
      <c r="N40" s="29">
        <f t="shared" si="3"/>
        <v>42.5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557.0600000000001</v>
      </c>
      <c r="F41" s="25">
        <f t="shared" si="0"/>
        <v>557.0600000000001</v>
      </c>
      <c r="G41" s="39"/>
      <c r="H41" s="39">
        <v>408.307</v>
      </c>
      <c r="I41" s="26">
        <f t="shared" si="1"/>
        <v>408.307</v>
      </c>
      <c r="J41" s="27">
        <f t="shared" si="2"/>
        <v>0</v>
      </c>
      <c r="K41" s="27">
        <f t="shared" si="2"/>
        <v>0.7329677234050191</v>
      </c>
      <c r="L41" s="28">
        <f t="shared" si="2"/>
        <v>0.7329677234050191</v>
      </c>
      <c r="M41" s="40">
        <v>24498.33</v>
      </c>
      <c r="N41" s="29">
        <f t="shared" si="3"/>
        <v>59.999779577621744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875.38</v>
      </c>
      <c r="F42" s="25">
        <f t="shared" si="0"/>
        <v>875.38</v>
      </c>
      <c r="G42" s="39"/>
      <c r="H42" s="39">
        <v>838.06</v>
      </c>
      <c r="I42" s="26">
        <f t="shared" si="1"/>
        <v>838.06</v>
      </c>
      <c r="J42" s="27">
        <f t="shared" si="2"/>
        <v>0</v>
      </c>
      <c r="K42" s="27">
        <f t="shared" si="2"/>
        <v>0.9573670862939523</v>
      </c>
      <c r="L42" s="28">
        <f t="shared" si="2"/>
        <v>0.9573670862939523</v>
      </c>
      <c r="M42" s="40">
        <v>43682.35</v>
      </c>
      <c r="N42" s="29">
        <f t="shared" si="3"/>
        <v>52.123177338138085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198.95000000000002</v>
      </c>
      <c r="F43" s="25">
        <f t="shared" si="0"/>
        <v>198.95000000000002</v>
      </c>
      <c r="G43" s="39"/>
      <c r="H43" s="39">
        <v>200.7</v>
      </c>
      <c r="I43" s="26">
        <f t="shared" si="1"/>
        <v>200.7</v>
      </c>
      <c r="J43" s="27">
        <f t="shared" si="2"/>
        <v>0</v>
      </c>
      <c r="K43" s="27">
        <f t="shared" si="2"/>
        <v>1.0087961799447096</v>
      </c>
      <c r="L43" s="28">
        <f t="shared" si="2"/>
        <v>1.0087961799447096</v>
      </c>
      <c r="M43" s="40">
        <v>8630.1</v>
      </c>
      <c r="N43" s="29">
        <f t="shared" si="3"/>
        <v>43.00000000000001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318.32</v>
      </c>
      <c r="F44" s="25">
        <f>D44+E44</f>
        <v>318.32</v>
      </c>
      <c r="G44" s="39"/>
      <c r="H44" s="39">
        <v>324.4</v>
      </c>
      <c r="I44" s="26">
        <f>G44+H44</f>
        <v>324.4</v>
      </c>
      <c r="J44" s="27">
        <f t="shared" si="2"/>
        <v>0</v>
      </c>
      <c r="K44" s="27">
        <f t="shared" si="2"/>
        <v>1.0191002764513697</v>
      </c>
      <c r="L44" s="28">
        <f t="shared" si="2"/>
        <v>1.0191002764513697</v>
      </c>
      <c r="M44" s="40">
        <v>16696.4</v>
      </c>
      <c r="N44" s="29">
        <f>IF(I44&gt;0,M44/I44,0)</f>
        <v>51.468557336621465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10007.184999999998</v>
      </c>
      <c r="F45" s="46">
        <f>D45+E45</f>
        <v>10007.184999999998</v>
      </c>
      <c r="G45" s="56">
        <f>SUM(G22:G44)</f>
        <v>0</v>
      </c>
      <c r="H45" s="56">
        <f>SUM(H22:H44)</f>
        <v>9606.606</v>
      </c>
      <c r="I45" s="47">
        <f>G45+H45</f>
        <v>9606.606</v>
      </c>
      <c r="J45" s="59">
        <f>IF(G45&gt;0,G45/D45,0)</f>
        <v>0</v>
      </c>
      <c r="K45" s="59">
        <f>IF(E45&gt;0,H45/E45,0)</f>
        <v>0.9599708609364174</v>
      </c>
      <c r="L45" s="59">
        <f>IF(F45&gt;0,I45/F45,0)</f>
        <v>0.9599708609364174</v>
      </c>
      <c r="M45" s="57">
        <f>SUM(SUM(M22:M44))</f>
        <v>495995.47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413.81600000000003</v>
      </c>
      <c r="F47" s="35">
        <f t="shared" si="4"/>
        <v>413.81600000000003</v>
      </c>
      <c r="G47" s="35">
        <f t="shared" si="4"/>
        <v>0</v>
      </c>
      <c r="H47" s="35">
        <f t="shared" si="4"/>
        <v>445.275</v>
      </c>
      <c r="I47" s="35">
        <f t="shared" si="4"/>
        <v>445.275</v>
      </c>
      <c r="J47" s="61">
        <f>IF(G47=0,0,G47/D47)</f>
        <v>0</v>
      </c>
      <c r="K47" s="61">
        <f>IF(H47=0,0,H47/E47)</f>
        <v>1.0760217101320393</v>
      </c>
      <c r="L47" s="61">
        <f>IF(I47&gt;0,I47/F47,0)</f>
        <v>1.0760217101320393</v>
      </c>
      <c r="M47" s="58">
        <f>SUM(M22:M24)</f>
        <v>118262.15999999999</v>
      </c>
      <c r="N47" s="36">
        <f>IF(M47=0,0,M47/I47)</f>
        <v>265.59353208691255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9448818897637796" bottom="0.35433070866141736" header="0" footer="0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4">
      <selection activeCell="C14" sqref="C14"/>
    </sheetView>
  </sheetViews>
  <sheetFormatPr defaultColWidth="9.00390625" defaultRowHeight="12.75"/>
  <cols>
    <col min="1" max="1" width="32.75390625" style="2" customWidth="1"/>
    <col min="2" max="3" width="12.125" style="2" customWidth="1"/>
    <col min="4" max="12" width="11.25390625" style="2" customWidth="1"/>
    <col min="13" max="13" width="12.625" style="2" customWidth="1"/>
    <col min="14" max="14" width="11.25390625" style="2" customWidth="1"/>
    <col min="15" max="15" width="10.375" style="2" customWidth="1"/>
    <col min="16" max="16384" width="9.125" style="2" customWidth="1"/>
  </cols>
  <sheetData>
    <row r="1" spans="1:14" ht="24" customHeight="1">
      <c r="A1" s="161" t="s">
        <v>79</v>
      </c>
      <c r="B1" s="161"/>
      <c r="C1" s="161"/>
      <c r="D1" s="161"/>
      <c r="E1" s="161"/>
      <c r="F1" s="161"/>
      <c r="G1" s="161"/>
      <c r="H1" s="120">
        <f>янв!H1</f>
        <v>2021</v>
      </c>
      <c r="I1" s="1" t="s">
        <v>75</v>
      </c>
      <c r="J1" s="1"/>
      <c r="K1" s="1"/>
      <c r="L1" s="1"/>
      <c r="M1" s="1"/>
      <c r="N1" s="1"/>
    </row>
    <row r="2" spans="1:7" ht="24">
      <c r="A2" s="3" t="s">
        <v>26</v>
      </c>
      <c r="B2" s="158" t="s">
        <v>98</v>
      </c>
      <c r="E2" s="173" t="s">
        <v>55</v>
      </c>
      <c r="F2" s="173"/>
      <c r="G2" s="173"/>
    </row>
    <row r="3" spans="1:2" ht="12.75">
      <c r="A3" s="3" t="s">
        <v>0</v>
      </c>
      <c r="B3" s="38" t="s">
        <v>103</v>
      </c>
    </row>
    <row r="4" spans="1:2" ht="12.75">
      <c r="A4" s="4" t="s">
        <v>30</v>
      </c>
      <c r="B4" s="38">
        <v>40</v>
      </c>
    </row>
    <row r="5" spans="1:2" ht="12.75">
      <c r="A5" s="5" t="s">
        <v>28</v>
      </c>
      <c r="B5" s="141">
        <f>B6+B7</f>
        <v>3181</v>
      </c>
    </row>
    <row r="6" spans="1:2" ht="12.75">
      <c r="A6" s="6" t="s">
        <v>27</v>
      </c>
      <c r="B6" s="147"/>
    </row>
    <row r="7" spans="1:2" ht="13.5" thickBot="1">
      <c r="A7" s="7" t="s">
        <v>29</v>
      </c>
      <c r="B7" s="148">
        <v>3181</v>
      </c>
    </row>
    <row r="8" spans="1:6" ht="12.75">
      <c r="A8" s="8" t="s">
        <v>31</v>
      </c>
      <c r="B8" s="133">
        <v>426411.82</v>
      </c>
      <c r="C8" s="174"/>
      <c r="D8" s="177"/>
      <c r="E8" s="173"/>
      <c r="F8" s="173"/>
    </row>
    <row r="9" spans="1:6" ht="12.75">
      <c r="A9" s="9" t="s">
        <v>32</v>
      </c>
      <c r="B9" s="134">
        <f>M45</f>
        <v>423239.1699999999</v>
      </c>
      <c r="C9" s="174"/>
      <c r="D9" s="177"/>
      <c r="E9" s="173"/>
      <c r="F9" s="173"/>
    </row>
    <row r="10" spans="1:6" ht="13.5" thickBot="1">
      <c r="A10" s="11" t="s">
        <v>33</v>
      </c>
      <c r="B10" s="135">
        <f>B8-B9</f>
        <v>3172.6500000000815</v>
      </c>
      <c r="C10" s="174"/>
      <c r="D10" s="177"/>
      <c r="E10" s="173"/>
      <c r="F10" s="173"/>
    </row>
    <row r="11" spans="1:3" ht="12.75">
      <c r="A11" s="175" t="s">
        <v>40</v>
      </c>
      <c r="B11" s="175"/>
      <c r="C11" s="12"/>
    </row>
    <row r="12" spans="1:3" ht="12.75">
      <c r="A12" s="3" t="s">
        <v>34</v>
      </c>
      <c r="B12" s="13">
        <v>105</v>
      </c>
      <c r="C12" s="12"/>
    </row>
    <row r="13" spans="1:14" ht="12.75" customHeight="1">
      <c r="A13" s="3" t="s">
        <v>2</v>
      </c>
      <c r="B13" s="132">
        <f>IF(M45&gt;0,B8/B5,0)</f>
        <v>134.04961332914178</v>
      </c>
      <c r="C13" s="12"/>
      <c r="L13" s="166" t="s">
        <v>49</v>
      </c>
      <c r="M13" s="166"/>
      <c r="N13" s="166"/>
    </row>
    <row r="14" spans="1:14" ht="12.75">
      <c r="A14" s="14" t="s">
        <v>3</v>
      </c>
      <c r="B14" s="15">
        <f>B13/B12</f>
        <v>1.2766629840870645</v>
      </c>
      <c r="E14" s="42"/>
      <c r="L14" s="167" t="s">
        <v>50</v>
      </c>
      <c r="M14" s="167"/>
      <c r="N14" s="41">
        <v>2</v>
      </c>
    </row>
    <row r="15" spans="1:14" ht="12.75">
      <c r="A15" s="172" t="s">
        <v>41</v>
      </c>
      <c r="B15" s="172"/>
      <c r="C15" s="12"/>
      <c r="E15" s="43"/>
      <c r="L15" s="167" t="s">
        <v>53</v>
      </c>
      <c r="M15" s="167"/>
      <c r="N15" s="41">
        <v>1.25</v>
      </c>
    </row>
    <row r="16" spans="1:14" ht="12.75">
      <c r="A16" s="3" t="s">
        <v>42</v>
      </c>
      <c r="B16" s="16">
        <f>J45</f>
        <v>0</v>
      </c>
      <c r="C16" s="12"/>
      <c r="L16" s="167" t="s">
        <v>52</v>
      </c>
      <c r="M16" s="167"/>
      <c r="N16" s="41">
        <v>2.63</v>
      </c>
    </row>
    <row r="17" spans="1:14" ht="13.5" thickBot="1">
      <c r="A17" s="3" t="s">
        <v>43</v>
      </c>
      <c r="B17" s="17">
        <f>K45</f>
        <v>1.0066770705537287</v>
      </c>
      <c r="C17" s="12"/>
      <c r="L17" s="167" t="s">
        <v>51</v>
      </c>
      <c r="M17" s="167"/>
      <c r="N17" s="41">
        <v>8.33</v>
      </c>
    </row>
    <row r="18" spans="1:3" ht="18.75" thickBot="1">
      <c r="A18" s="18" t="s">
        <v>44</v>
      </c>
      <c r="B18" s="19">
        <f>L45</f>
        <v>1.0066770705537287</v>
      </c>
      <c r="C18" s="12"/>
    </row>
    <row r="19" spans="1:14" ht="18.75" customHeight="1">
      <c r="A19" s="164" t="s">
        <v>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s="20" customFormat="1" ht="39" customHeight="1">
      <c r="A20" s="176"/>
      <c r="B20" s="169" t="s">
        <v>37</v>
      </c>
      <c r="C20" s="169"/>
      <c r="D20" s="168" t="s">
        <v>38</v>
      </c>
      <c r="E20" s="168"/>
      <c r="F20" s="169"/>
      <c r="G20" s="168" t="s">
        <v>39</v>
      </c>
      <c r="H20" s="169"/>
      <c r="I20" s="169"/>
      <c r="J20" s="170" t="s">
        <v>4</v>
      </c>
      <c r="K20" s="171"/>
      <c r="L20" s="171"/>
      <c r="M20" s="162" t="s">
        <v>46</v>
      </c>
      <c r="N20" s="162" t="s">
        <v>47</v>
      </c>
    </row>
    <row r="21" spans="1:14" s="20" customFormat="1" ht="12.75">
      <c r="A21" s="176"/>
      <c r="B21" s="48" t="s">
        <v>27</v>
      </c>
      <c r="C21" s="48" t="s">
        <v>29</v>
      </c>
      <c r="D21" s="21" t="s">
        <v>27</v>
      </c>
      <c r="E21" s="21" t="s">
        <v>29</v>
      </c>
      <c r="F21" s="21" t="s">
        <v>5</v>
      </c>
      <c r="G21" s="21" t="s">
        <v>27</v>
      </c>
      <c r="H21" s="21" t="s">
        <v>29</v>
      </c>
      <c r="I21" s="21" t="s">
        <v>5</v>
      </c>
      <c r="J21" s="21" t="s">
        <v>27</v>
      </c>
      <c r="K21" s="21" t="s">
        <v>29</v>
      </c>
      <c r="L21" s="22" t="s">
        <v>45</v>
      </c>
      <c r="M21" s="163"/>
      <c r="N21" s="163"/>
    </row>
    <row r="22" spans="1:14" ht="12.75">
      <c r="A22" s="23" t="s">
        <v>6</v>
      </c>
      <c r="B22" s="63">
        <v>0.05</v>
      </c>
      <c r="C22" s="63">
        <v>0.055</v>
      </c>
      <c r="D22" s="25">
        <f>B6*B22</f>
        <v>0</v>
      </c>
      <c r="E22" s="25">
        <f>B7*C22</f>
        <v>174.955</v>
      </c>
      <c r="F22" s="25">
        <f>D22+E22</f>
        <v>174.955</v>
      </c>
      <c r="G22" s="39"/>
      <c r="H22" s="39">
        <v>201.046</v>
      </c>
      <c r="I22" s="26">
        <f>G22+H22</f>
        <v>201.046</v>
      </c>
      <c r="J22" s="27">
        <f>IF(D22&gt;0,G22/D22,0)</f>
        <v>0</v>
      </c>
      <c r="K22" s="27">
        <f>IF(E22&gt;0,H22/E22,0)</f>
        <v>1.149129776228173</v>
      </c>
      <c r="L22" s="28">
        <f>IF(I22&gt;0,I22/F22,0)</f>
        <v>1.149129776228173</v>
      </c>
      <c r="M22" s="40">
        <v>77572.92</v>
      </c>
      <c r="N22" s="29">
        <f>IF(I22&gt;0,M22/I22,0)</f>
        <v>385.8466221660714</v>
      </c>
    </row>
    <row r="23" spans="1:14" ht="12.75">
      <c r="A23" s="23" t="s">
        <v>7</v>
      </c>
      <c r="B23" s="63">
        <v>0.02</v>
      </c>
      <c r="C23" s="63">
        <v>0.024</v>
      </c>
      <c r="D23" s="25">
        <f>B6*B23</f>
        <v>0</v>
      </c>
      <c r="E23" s="25">
        <f>B7*C23</f>
        <v>76.34400000000001</v>
      </c>
      <c r="F23" s="25">
        <f aca="true" t="shared" si="0" ref="F23:F43">D23+E23</f>
        <v>76.34400000000001</v>
      </c>
      <c r="G23" s="39"/>
      <c r="H23" s="39">
        <v>78.612</v>
      </c>
      <c r="I23" s="26">
        <f aca="true" t="shared" si="1" ref="I23:I43">G23+H23</f>
        <v>78.612</v>
      </c>
      <c r="J23" s="27">
        <f aca="true" t="shared" si="2" ref="J23:L44">IF(D23&gt;0,G23/D23,0)</f>
        <v>0</v>
      </c>
      <c r="K23" s="27">
        <f t="shared" si="2"/>
        <v>1.0297076391071989</v>
      </c>
      <c r="L23" s="28">
        <f t="shared" si="2"/>
        <v>1.0297076391071989</v>
      </c>
      <c r="M23" s="40">
        <v>14757.6</v>
      </c>
      <c r="N23" s="29">
        <f aca="true" t="shared" si="3" ref="N23:N43">IF(I23&gt;0,M23/I23,0)</f>
        <v>187.72706457029463</v>
      </c>
    </row>
    <row r="24" spans="1:14" ht="12.75">
      <c r="A24" s="23" t="s">
        <v>97</v>
      </c>
      <c r="B24" s="159">
        <v>0.02</v>
      </c>
      <c r="C24" s="63">
        <v>0.025</v>
      </c>
      <c r="D24" s="25">
        <f>B6*B24</f>
        <v>0</v>
      </c>
      <c r="E24" s="25">
        <f>B7*C24</f>
        <v>79.525</v>
      </c>
      <c r="F24" s="25">
        <f>D24+E24</f>
        <v>79.525</v>
      </c>
      <c r="G24" s="39"/>
      <c r="H24" s="39">
        <v>97.533</v>
      </c>
      <c r="I24" s="26">
        <f>G24+H24</f>
        <v>97.533</v>
      </c>
      <c r="J24" s="27">
        <f>IF(D24&gt;0,G24/D24,0)</f>
        <v>0</v>
      </c>
      <c r="K24" s="27">
        <f>IF(E24&gt;0,H24/E24,0)</f>
        <v>1.226444514303678</v>
      </c>
      <c r="L24" s="28">
        <f>IF(F24&gt;0,I24/F24,0)</f>
        <v>1.226444514303678</v>
      </c>
      <c r="M24" s="40">
        <v>25152.19</v>
      </c>
      <c r="N24" s="29">
        <f>IF(I24&gt;0,M24/I24,0)</f>
        <v>257.883895707094</v>
      </c>
    </row>
    <row r="25" spans="1:14" ht="12.75">
      <c r="A25" s="31" t="s">
        <v>8</v>
      </c>
      <c r="B25" s="24">
        <v>0.032</v>
      </c>
      <c r="C25" s="24">
        <v>0.037</v>
      </c>
      <c r="D25" s="25">
        <f>B6*B25</f>
        <v>0</v>
      </c>
      <c r="E25" s="25">
        <f>B7*C25</f>
        <v>117.69699999999999</v>
      </c>
      <c r="F25" s="25">
        <f t="shared" si="0"/>
        <v>117.69699999999999</v>
      </c>
      <c r="G25" s="39"/>
      <c r="H25" s="39">
        <v>78.88</v>
      </c>
      <c r="I25" s="26">
        <f t="shared" si="1"/>
        <v>78.88</v>
      </c>
      <c r="J25" s="27">
        <f t="shared" si="2"/>
        <v>0</v>
      </c>
      <c r="K25" s="27">
        <f t="shared" si="2"/>
        <v>0.670195502009397</v>
      </c>
      <c r="L25" s="28">
        <f t="shared" si="2"/>
        <v>0.670195502009397</v>
      </c>
      <c r="M25" s="40">
        <v>17335.36</v>
      </c>
      <c r="N25" s="29">
        <f t="shared" si="3"/>
        <v>219.7687626774848</v>
      </c>
    </row>
    <row r="26" spans="1:14" ht="12.75">
      <c r="A26" s="31" t="s">
        <v>35</v>
      </c>
      <c r="B26" s="24">
        <v>0.018</v>
      </c>
      <c r="C26" s="24">
        <v>0.021</v>
      </c>
      <c r="D26" s="25">
        <f>B6*B26</f>
        <v>0</v>
      </c>
      <c r="E26" s="25">
        <f>B7*C26</f>
        <v>66.801</v>
      </c>
      <c r="F26" s="25">
        <f t="shared" si="0"/>
        <v>66.801</v>
      </c>
      <c r="G26" s="39"/>
      <c r="H26" s="39">
        <v>71.093</v>
      </c>
      <c r="I26" s="26">
        <f t="shared" si="1"/>
        <v>71.093</v>
      </c>
      <c r="J26" s="27">
        <f t="shared" si="2"/>
        <v>0</v>
      </c>
      <c r="K26" s="27">
        <f t="shared" si="2"/>
        <v>1.0642505351716292</v>
      </c>
      <c r="L26" s="28">
        <f t="shared" si="2"/>
        <v>1.0642505351716292</v>
      </c>
      <c r="M26" s="40">
        <v>24527.09</v>
      </c>
      <c r="N26" s="29">
        <f t="shared" si="3"/>
        <v>345.00007033041226</v>
      </c>
    </row>
    <row r="27" spans="1:14" ht="12.75">
      <c r="A27" s="31" t="s">
        <v>36</v>
      </c>
      <c r="B27" s="24">
        <v>0.009</v>
      </c>
      <c r="C27" s="24">
        <v>0.011</v>
      </c>
      <c r="D27" s="25">
        <f>B6*B27</f>
        <v>0</v>
      </c>
      <c r="E27" s="25">
        <f>B7*C27</f>
        <v>34.991</v>
      </c>
      <c r="F27" s="25">
        <f t="shared" si="0"/>
        <v>34.991</v>
      </c>
      <c r="G27" s="39"/>
      <c r="H27" s="39">
        <v>32.332</v>
      </c>
      <c r="I27" s="26">
        <f t="shared" si="1"/>
        <v>32.332</v>
      </c>
      <c r="J27" s="27">
        <f t="shared" si="2"/>
        <v>0</v>
      </c>
      <c r="K27" s="27">
        <f t="shared" si="2"/>
        <v>0.9240090308936584</v>
      </c>
      <c r="L27" s="28">
        <f t="shared" si="2"/>
        <v>0.9240090308936584</v>
      </c>
      <c r="M27" s="40">
        <v>4355.55</v>
      </c>
      <c r="N27" s="29">
        <f t="shared" si="3"/>
        <v>134.7132871458617</v>
      </c>
    </row>
    <row r="28" spans="1:14" ht="12.75">
      <c r="A28" s="32" t="s">
        <v>9</v>
      </c>
      <c r="B28" s="24">
        <v>0.39</v>
      </c>
      <c r="C28" s="24">
        <v>0.45</v>
      </c>
      <c r="D28" s="25">
        <f>B6*B28</f>
        <v>0</v>
      </c>
      <c r="E28" s="25">
        <f>B7*C28</f>
        <v>1431.45</v>
      </c>
      <c r="F28" s="25">
        <f t="shared" si="0"/>
        <v>1431.45</v>
      </c>
      <c r="G28" s="39"/>
      <c r="H28" s="39">
        <v>1445.957</v>
      </c>
      <c r="I28" s="26">
        <f t="shared" si="1"/>
        <v>1445.957</v>
      </c>
      <c r="J28" s="27">
        <f t="shared" si="2"/>
        <v>0</v>
      </c>
      <c r="K28" s="27">
        <f t="shared" si="2"/>
        <v>1.010134479024765</v>
      </c>
      <c r="L28" s="28">
        <f t="shared" si="2"/>
        <v>1.010134479024765</v>
      </c>
      <c r="M28" s="40">
        <v>61126.7</v>
      </c>
      <c r="N28" s="29">
        <f t="shared" si="3"/>
        <v>42.27421700645316</v>
      </c>
    </row>
    <row r="29" spans="1:14" ht="12.75">
      <c r="A29" s="31" t="s">
        <v>10</v>
      </c>
      <c r="B29" s="24">
        <v>0.03</v>
      </c>
      <c r="C29" s="24">
        <v>0.04</v>
      </c>
      <c r="D29" s="25">
        <f>B6*B29</f>
        <v>0</v>
      </c>
      <c r="E29" s="25">
        <f>B7*C29</f>
        <v>127.24000000000001</v>
      </c>
      <c r="F29" s="25">
        <f t="shared" si="0"/>
        <v>127.24000000000001</v>
      </c>
      <c r="G29" s="39"/>
      <c r="H29" s="39">
        <v>104</v>
      </c>
      <c r="I29" s="26">
        <f t="shared" si="1"/>
        <v>104</v>
      </c>
      <c r="J29" s="27">
        <f t="shared" si="2"/>
        <v>0</v>
      </c>
      <c r="K29" s="27">
        <f t="shared" si="2"/>
        <v>0.8173530336372209</v>
      </c>
      <c r="L29" s="28">
        <f t="shared" si="2"/>
        <v>0.8173530336372209</v>
      </c>
      <c r="M29" s="40">
        <v>14248</v>
      </c>
      <c r="N29" s="29">
        <f t="shared" si="3"/>
        <v>137</v>
      </c>
    </row>
    <row r="30" spans="1:14" ht="12.75">
      <c r="A30" s="31" t="s">
        <v>11</v>
      </c>
      <c r="B30" s="24">
        <v>0.009</v>
      </c>
      <c r="C30" s="24">
        <v>0.011</v>
      </c>
      <c r="D30" s="25">
        <f>B6*B30</f>
        <v>0</v>
      </c>
      <c r="E30" s="25">
        <f>B7*C30</f>
        <v>34.991</v>
      </c>
      <c r="F30" s="25">
        <f t="shared" si="0"/>
        <v>34.991</v>
      </c>
      <c r="G30" s="39"/>
      <c r="H30" s="39">
        <v>41.425</v>
      </c>
      <c r="I30" s="26">
        <f t="shared" si="1"/>
        <v>41.425</v>
      </c>
      <c r="J30" s="27">
        <f t="shared" si="2"/>
        <v>0</v>
      </c>
      <c r="K30" s="27">
        <f t="shared" si="2"/>
        <v>1.1838758537909748</v>
      </c>
      <c r="L30" s="28">
        <f t="shared" si="2"/>
        <v>1.1838758537909748</v>
      </c>
      <c r="M30" s="40">
        <v>6545.15</v>
      </c>
      <c r="N30" s="29">
        <f t="shared" si="3"/>
        <v>158</v>
      </c>
    </row>
    <row r="31" spans="1:14" ht="12.75">
      <c r="A31" s="31" t="s">
        <v>12</v>
      </c>
      <c r="B31" s="24">
        <v>0.004</v>
      </c>
      <c r="C31" s="24">
        <v>0.006</v>
      </c>
      <c r="D31" s="25">
        <f>B6*B31</f>
        <v>0</v>
      </c>
      <c r="E31" s="25">
        <f>B7*C31</f>
        <v>19.086000000000002</v>
      </c>
      <c r="F31" s="25">
        <f t="shared" si="0"/>
        <v>19.086000000000002</v>
      </c>
      <c r="G31" s="39"/>
      <c r="H31" s="39">
        <v>22.349</v>
      </c>
      <c r="I31" s="26">
        <f t="shared" si="1"/>
        <v>22.349</v>
      </c>
      <c r="J31" s="27">
        <f t="shared" si="2"/>
        <v>0</v>
      </c>
      <c r="K31" s="27">
        <f t="shared" si="2"/>
        <v>1.1709630095357852</v>
      </c>
      <c r="L31" s="28">
        <f t="shared" si="2"/>
        <v>1.1709630095357852</v>
      </c>
      <c r="M31" s="40">
        <v>8179.09</v>
      </c>
      <c r="N31" s="29">
        <f t="shared" si="3"/>
        <v>365.97118439303773</v>
      </c>
    </row>
    <row r="32" spans="1:14" ht="12.75">
      <c r="A32" s="31" t="s">
        <v>13</v>
      </c>
      <c r="B32" s="24">
        <v>1</v>
      </c>
      <c r="C32" s="24">
        <v>1</v>
      </c>
      <c r="D32" s="25">
        <f>B6*B32</f>
        <v>0</v>
      </c>
      <c r="E32" s="25">
        <f>B7*C32</f>
        <v>3181</v>
      </c>
      <c r="F32" s="25">
        <f t="shared" si="0"/>
        <v>3181</v>
      </c>
      <c r="G32" s="39"/>
      <c r="H32" s="39">
        <v>3209.3</v>
      </c>
      <c r="I32" s="26">
        <f t="shared" si="1"/>
        <v>3209.3</v>
      </c>
      <c r="J32" s="27">
        <f t="shared" si="2"/>
        <v>0</v>
      </c>
      <c r="K32" s="27">
        <f t="shared" si="2"/>
        <v>1.0088965734045898</v>
      </c>
      <c r="L32" s="28">
        <f t="shared" si="2"/>
        <v>1.0088965734045898</v>
      </c>
      <c r="M32" s="40">
        <v>16688.36</v>
      </c>
      <c r="N32" s="29">
        <f t="shared" si="3"/>
        <v>5.2</v>
      </c>
    </row>
    <row r="33" spans="1:14" ht="12.75">
      <c r="A33" s="31" t="s">
        <v>14</v>
      </c>
      <c r="B33" s="24">
        <v>0.025</v>
      </c>
      <c r="C33" s="24">
        <v>0.029</v>
      </c>
      <c r="D33" s="25">
        <f>B6*B33</f>
        <v>0</v>
      </c>
      <c r="E33" s="25">
        <f>B7*C33</f>
        <v>92.24900000000001</v>
      </c>
      <c r="F33" s="25">
        <f t="shared" si="0"/>
        <v>92.24900000000001</v>
      </c>
      <c r="G33" s="39"/>
      <c r="H33" s="39">
        <v>87.16</v>
      </c>
      <c r="I33" s="26">
        <f t="shared" si="1"/>
        <v>87.16</v>
      </c>
      <c r="J33" s="27">
        <f t="shared" si="2"/>
        <v>0</v>
      </c>
      <c r="K33" s="27">
        <f t="shared" si="2"/>
        <v>0.9448340903424426</v>
      </c>
      <c r="L33" s="28">
        <f t="shared" si="2"/>
        <v>0.9448340903424426</v>
      </c>
      <c r="M33" s="40">
        <v>2701.96</v>
      </c>
      <c r="N33" s="29">
        <f t="shared" si="3"/>
        <v>31</v>
      </c>
    </row>
    <row r="34" spans="1:14" ht="12.75">
      <c r="A34" s="31" t="s">
        <v>15</v>
      </c>
      <c r="B34" s="24">
        <v>0.03</v>
      </c>
      <c r="C34" s="24">
        <v>0.043</v>
      </c>
      <c r="D34" s="25">
        <f>B6*B34</f>
        <v>0</v>
      </c>
      <c r="E34" s="25">
        <f>B7*C34</f>
        <v>136.783</v>
      </c>
      <c r="F34" s="25">
        <f t="shared" si="0"/>
        <v>136.783</v>
      </c>
      <c r="G34" s="39"/>
      <c r="H34" s="39">
        <v>143.237</v>
      </c>
      <c r="I34" s="26">
        <f t="shared" si="1"/>
        <v>143.237</v>
      </c>
      <c r="J34" s="27">
        <f t="shared" si="2"/>
        <v>0</v>
      </c>
      <c r="K34" s="27">
        <f t="shared" si="2"/>
        <v>1.04718422610997</v>
      </c>
      <c r="L34" s="28">
        <f t="shared" si="2"/>
        <v>1.04718422610997</v>
      </c>
      <c r="M34" s="40">
        <v>6803.36</v>
      </c>
      <c r="N34" s="29">
        <f t="shared" si="3"/>
        <v>47.49722487904661</v>
      </c>
    </row>
    <row r="35" spans="1:14" ht="12.75">
      <c r="A35" s="31" t="s">
        <v>16</v>
      </c>
      <c r="B35" s="24">
        <v>0.008</v>
      </c>
      <c r="C35" s="24">
        <v>0.012</v>
      </c>
      <c r="D35" s="25">
        <f>B6*B35</f>
        <v>0</v>
      </c>
      <c r="E35" s="25">
        <f>B7*C35</f>
        <v>38.172000000000004</v>
      </c>
      <c r="F35" s="25">
        <f t="shared" si="0"/>
        <v>38.172000000000004</v>
      </c>
      <c r="G35" s="39"/>
      <c r="H35" s="39">
        <v>41.016</v>
      </c>
      <c r="I35" s="26">
        <f t="shared" si="1"/>
        <v>41.016</v>
      </c>
      <c r="J35" s="27">
        <f t="shared" si="2"/>
        <v>0</v>
      </c>
      <c r="K35" s="27">
        <f t="shared" si="2"/>
        <v>1.0745048726815465</v>
      </c>
      <c r="L35" s="28">
        <f t="shared" si="2"/>
        <v>1.0745048726815465</v>
      </c>
      <c r="M35" s="40">
        <v>1599.52</v>
      </c>
      <c r="N35" s="29">
        <f t="shared" si="3"/>
        <v>38.99746440413497</v>
      </c>
    </row>
    <row r="36" spans="1:14" ht="12.75">
      <c r="A36" s="31" t="s">
        <v>17</v>
      </c>
      <c r="B36" s="24">
        <v>0.025</v>
      </c>
      <c r="C36" s="24">
        <v>0.03</v>
      </c>
      <c r="D36" s="25">
        <f>B6*B36</f>
        <v>0</v>
      </c>
      <c r="E36" s="25">
        <f>B7*C36</f>
        <v>95.42999999999999</v>
      </c>
      <c r="F36" s="25">
        <f>D36+E36</f>
        <v>95.42999999999999</v>
      </c>
      <c r="G36" s="39"/>
      <c r="H36" s="39">
        <v>94.87</v>
      </c>
      <c r="I36" s="26">
        <f t="shared" si="1"/>
        <v>94.87</v>
      </c>
      <c r="J36" s="27">
        <f t="shared" si="2"/>
        <v>0</v>
      </c>
      <c r="K36" s="27">
        <f t="shared" si="2"/>
        <v>0.9941318243738867</v>
      </c>
      <c r="L36" s="28">
        <f t="shared" si="2"/>
        <v>0.9941318243738867</v>
      </c>
      <c r="M36" s="40">
        <v>5379.7</v>
      </c>
      <c r="N36" s="29">
        <f t="shared" si="3"/>
        <v>56.706018762517125</v>
      </c>
    </row>
    <row r="37" spans="1:14" ht="12.75">
      <c r="A37" s="31" t="s">
        <v>18</v>
      </c>
      <c r="B37" s="24">
        <v>0.012</v>
      </c>
      <c r="C37" s="24">
        <v>0.02</v>
      </c>
      <c r="D37" s="25">
        <f>B6*B37</f>
        <v>0</v>
      </c>
      <c r="E37" s="25">
        <f>B7*C37</f>
        <v>63.620000000000005</v>
      </c>
      <c r="F37" s="25">
        <f t="shared" si="0"/>
        <v>63.620000000000005</v>
      </c>
      <c r="G37" s="39"/>
      <c r="H37" s="39">
        <v>68.576</v>
      </c>
      <c r="I37" s="26">
        <f t="shared" si="1"/>
        <v>68.576</v>
      </c>
      <c r="J37" s="27">
        <f t="shared" si="2"/>
        <v>0</v>
      </c>
      <c r="K37" s="27">
        <f t="shared" si="2"/>
        <v>1.077900031436655</v>
      </c>
      <c r="L37" s="28">
        <f t="shared" si="2"/>
        <v>1.077900031436655</v>
      </c>
      <c r="M37" s="40">
        <v>6933.24</v>
      </c>
      <c r="N37" s="29">
        <f t="shared" si="3"/>
        <v>101.10300979934672</v>
      </c>
    </row>
    <row r="38" spans="1:14" ht="12.75">
      <c r="A38" s="31" t="s">
        <v>19</v>
      </c>
      <c r="B38" s="24">
        <v>0.009</v>
      </c>
      <c r="C38" s="24">
        <v>0.011</v>
      </c>
      <c r="D38" s="25">
        <f>B6*B38</f>
        <v>0</v>
      </c>
      <c r="E38" s="25">
        <f>B7*C38</f>
        <v>34.991</v>
      </c>
      <c r="F38" s="25">
        <f t="shared" si="0"/>
        <v>34.991</v>
      </c>
      <c r="G38" s="39"/>
      <c r="H38" s="39">
        <v>34.5</v>
      </c>
      <c r="I38" s="26">
        <f t="shared" si="1"/>
        <v>34.5</v>
      </c>
      <c r="J38" s="27">
        <f t="shared" si="2"/>
        <v>0</v>
      </c>
      <c r="K38" s="27">
        <f t="shared" si="2"/>
        <v>0.9859678202966478</v>
      </c>
      <c r="L38" s="28">
        <f t="shared" si="2"/>
        <v>0.9859678202966478</v>
      </c>
      <c r="M38" s="40">
        <v>4960.38</v>
      </c>
      <c r="N38" s="29">
        <f t="shared" si="3"/>
        <v>143.77913043478262</v>
      </c>
    </row>
    <row r="39" spans="1:14" ht="12.75">
      <c r="A39" s="31" t="s">
        <v>20</v>
      </c>
      <c r="B39" s="24">
        <v>0.095</v>
      </c>
      <c r="C39" s="24">
        <v>0.1</v>
      </c>
      <c r="D39" s="25">
        <f>B6*B39</f>
        <v>0</v>
      </c>
      <c r="E39" s="25">
        <f>B7*C39</f>
        <v>318.1</v>
      </c>
      <c r="F39" s="25">
        <f t="shared" si="0"/>
        <v>318.1</v>
      </c>
      <c r="G39" s="39"/>
      <c r="H39" s="39">
        <v>402.08</v>
      </c>
      <c r="I39" s="26">
        <f t="shared" si="1"/>
        <v>402.08</v>
      </c>
      <c r="J39" s="27">
        <f t="shared" si="2"/>
        <v>0</v>
      </c>
      <c r="K39" s="27">
        <f t="shared" si="2"/>
        <v>1.2640050298648222</v>
      </c>
      <c r="L39" s="28">
        <f t="shared" si="2"/>
        <v>1.2640050298648222</v>
      </c>
      <c r="M39" s="40">
        <v>36307</v>
      </c>
      <c r="N39" s="29">
        <f t="shared" si="3"/>
        <v>90.29795065658575</v>
      </c>
    </row>
    <row r="40" spans="1:14" ht="12.75">
      <c r="A40" s="31" t="s">
        <v>21</v>
      </c>
      <c r="B40" s="24">
        <v>0.1</v>
      </c>
      <c r="C40" s="24">
        <v>0.1</v>
      </c>
      <c r="D40" s="25">
        <f>B6*B40</f>
        <v>0</v>
      </c>
      <c r="E40" s="25">
        <f>B7*C40</f>
        <v>318.1</v>
      </c>
      <c r="F40" s="25">
        <f t="shared" si="0"/>
        <v>318.1</v>
      </c>
      <c r="G40" s="39"/>
      <c r="H40" s="39">
        <v>324</v>
      </c>
      <c r="I40" s="26">
        <f t="shared" si="1"/>
        <v>324</v>
      </c>
      <c r="J40" s="27">
        <f t="shared" si="2"/>
        <v>0</v>
      </c>
      <c r="K40" s="27">
        <f t="shared" si="2"/>
        <v>1.0185476265325368</v>
      </c>
      <c r="L40" s="28">
        <f t="shared" si="2"/>
        <v>1.0185476265325368</v>
      </c>
      <c r="M40" s="40">
        <v>13925.22</v>
      </c>
      <c r="N40" s="29">
        <f t="shared" si="3"/>
        <v>42.97907407407407</v>
      </c>
    </row>
    <row r="41" spans="1:14" ht="12.75">
      <c r="A41" s="31" t="s">
        <v>22</v>
      </c>
      <c r="B41" s="63">
        <v>0.12</v>
      </c>
      <c r="C41" s="63">
        <v>0.14</v>
      </c>
      <c r="D41" s="25">
        <f>B6*B41</f>
        <v>0</v>
      </c>
      <c r="E41" s="25">
        <f>B7*C41</f>
        <v>445.34000000000003</v>
      </c>
      <c r="F41" s="25">
        <f t="shared" si="0"/>
        <v>445.34000000000003</v>
      </c>
      <c r="G41" s="39"/>
      <c r="H41" s="39">
        <v>341.75</v>
      </c>
      <c r="I41" s="26">
        <f t="shared" si="1"/>
        <v>341.75</v>
      </c>
      <c r="J41" s="27">
        <f t="shared" si="2"/>
        <v>0</v>
      </c>
      <c r="K41" s="27">
        <f t="shared" si="2"/>
        <v>0.7673912067184623</v>
      </c>
      <c r="L41" s="28">
        <f t="shared" si="2"/>
        <v>0.7673912067184623</v>
      </c>
      <c r="M41" s="40">
        <v>12530.85</v>
      </c>
      <c r="N41" s="29">
        <f t="shared" si="3"/>
        <v>36.6667154352597</v>
      </c>
    </row>
    <row r="42" spans="1:14" ht="12.75">
      <c r="A42" s="31" t="s">
        <v>23</v>
      </c>
      <c r="B42" s="24">
        <v>0.18</v>
      </c>
      <c r="C42" s="24">
        <v>0.22</v>
      </c>
      <c r="D42" s="25">
        <f>B6*B42</f>
        <v>0</v>
      </c>
      <c r="E42" s="25">
        <f>B7*C42</f>
        <v>699.82</v>
      </c>
      <c r="F42" s="25">
        <f t="shared" si="0"/>
        <v>699.82</v>
      </c>
      <c r="G42" s="39"/>
      <c r="H42" s="39">
        <v>710.217</v>
      </c>
      <c r="I42" s="26">
        <f t="shared" si="1"/>
        <v>710.217</v>
      </c>
      <c r="J42" s="27">
        <f t="shared" si="2"/>
        <v>0</v>
      </c>
      <c r="K42" s="27">
        <f t="shared" si="2"/>
        <v>1.0148566774313394</v>
      </c>
      <c r="L42" s="28">
        <f t="shared" si="2"/>
        <v>1.0148566774313394</v>
      </c>
      <c r="M42" s="40">
        <v>41160.43</v>
      </c>
      <c r="N42" s="29">
        <f t="shared" si="3"/>
        <v>57.954723697123555</v>
      </c>
    </row>
    <row r="43" spans="1:14" ht="12.75">
      <c r="A43" s="31" t="s">
        <v>24</v>
      </c>
      <c r="B43" s="24">
        <v>0.04</v>
      </c>
      <c r="C43" s="24">
        <v>0.05</v>
      </c>
      <c r="D43" s="25">
        <f>B6*B43</f>
        <v>0</v>
      </c>
      <c r="E43" s="25">
        <f>B7*C43</f>
        <v>159.05</v>
      </c>
      <c r="F43" s="25">
        <f t="shared" si="0"/>
        <v>159.05</v>
      </c>
      <c r="G43" s="39"/>
      <c r="H43" s="39">
        <v>161.05</v>
      </c>
      <c r="I43" s="26">
        <f t="shared" si="1"/>
        <v>161.05</v>
      </c>
      <c r="J43" s="27">
        <f t="shared" si="2"/>
        <v>0</v>
      </c>
      <c r="K43" s="27">
        <f t="shared" si="2"/>
        <v>1.0125746620559573</v>
      </c>
      <c r="L43" s="28">
        <f t="shared" si="2"/>
        <v>1.0125746620559573</v>
      </c>
      <c r="M43" s="40">
        <v>6925.15</v>
      </c>
      <c r="N43" s="29">
        <f t="shared" si="3"/>
        <v>42.99999999999999</v>
      </c>
    </row>
    <row r="44" spans="1:14" ht="12.75">
      <c r="A44" s="32" t="s">
        <v>25</v>
      </c>
      <c r="B44" s="64">
        <v>0.06</v>
      </c>
      <c r="C44" s="64">
        <v>0.08</v>
      </c>
      <c r="D44" s="25">
        <f>B6*B44</f>
        <v>0</v>
      </c>
      <c r="E44" s="25">
        <f>B7*C44</f>
        <v>254.48000000000002</v>
      </c>
      <c r="F44" s="25">
        <f>D44+E44</f>
        <v>254.48000000000002</v>
      </c>
      <c r="G44" s="39"/>
      <c r="H44" s="39">
        <v>262.65</v>
      </c>
      <c r="I44" s="26">
        <f>G44+H44</f>
        <v>262.65</v>
      </c>
      <c r="J44" s="27">
        <f t="shared" si="2"/>
        <v>0</v>
      </c>
      <c r="K44" s="27">
        <f t="shared" si="2"/>
        <v>1.0321046840616157</v>
      </c>
      <c r="L44" s="28">
        <f t="shared" si="2"/>
        <v>1.0321046840616157</v>
      </c>
      <c r="M44" s="40">
        <v>13524.35</v>
      </c>
      <c r="N44" s="29">
        <f>IF(I44&gt;0,M44/I44,0)</f>
        <v>51.491909385113274</v>
      </c>
    </row>
    <row r="45" spans="1:14" s="20" customFormat="1" ht="12.75">
      <c r="A45" s="44" t="s">
        <v>54</v>
      </c>
      <c r="B45" s="45"/>
      <c r="C45" s="45"/>
      <c r="D45" s="46">
        <f>SUM(D22:D44)</f>
        <v>0</v>
      </c>
      <c r="E45" s="46">
        <f>SUM(E22:E44)</f>
        <v>8000.215</v>
      </c>
      <c r="F45" s="46">
        <f>D45+E45</f>
        <v>8000.215</v>
      </c>
      <c r="G45" s="56">
        <f>SUM(G22:G44)</f>
        <v>0</v>
      </c>
      <c r="H45" s="56">
        <f>SUM(H22:H44)</f>
        <v>8053.632999999999</v>
      </c>
      <c r="I45" s="47">
        <f>G45+H45</f>
        <v>8053.632999999999</v>
      </c>
      <c r="J45" s="59">
        <f>IF(G45&gt;0,G45/D45,0)</f>
        <v>0</v>
      </c>
      <c r="K45" s="59">
        <f>IF(E45&gt;0,H45/E45,0)</f>
        <v>1.0066770705537287</v>
      </c>
      <c r="L45" s="59">
        <f>IF(F45&gt;0,I45/F45,0)</f>
        <v>1.0066770705537287</v>
      </c>
      <c r="M45" s="57">
        <f>SUM(SUM(M22:M44))</f>
        <v>423239.1699999999</v>
      </c>
      <c r="N45" s="60"/>
    </row>
    <row r="46" ht="13.5" thickBot="1"/>
    <row r="47" spans="1:14" s="37" customFormat="1" ht="21" customHeight="1" thickBot="1">
      <c r="A47" s="33" t="s">
        <v>48</v>
      </c>
      <c r="B47" s="34">
        <f>SUM(B22:B24)</f>
        <v>0.09000000000000001</v>
      </c>
      <c r="C47" s="34">
        <f>SUM(C22:C24)</f>
        <v>0.10400000000000001</v>
      </c>
      <c r="D47" s="35">
        <f aca="true" t="shared" si="4" ref="D47:I47">SUM(D22:D24)</f>
        <v>0</v>
      </c>
      <c r="E47" s="35">
        <f t="shared" si="4"/>
        <v>330.82400000000007</v>
      </c>
      <c r="F47" s="35">
        <f t="shared" si="4"/>
        <v>330.82400000000007</v>
      </c>
      <c r="G47" s="35">
        <f t="shared" si="4"/>
        <v>0</v>
      </c>
      <c r="H47" s="35">
        <f t="shared" si="4"/>
        <v>377.19100000000003</v>
      </c>
      <c r="I47" s="35">
        <f t="shared" si="4"/>
        <v>377.19100000000003</v>
      </c>
      <c r="J47" s="61">
        <f>IF(G47=0,0,G47/D47)</f>
        <v>0</v>
      </c>
      <c r="K47" s="61">
        <f>IF(H47=0,0,H47/E47)</f>
        <v>1.1401560950837906</v>
      </c>
      <c r="L47" s="61">
        <f>IF(I47&gt;0,I47/F47,0)</f>
        <v>1.1401560950837906</v>
      </c>
      <c r="M47" s="58">
        <f>SUM(M22:M24)</f>
        <v>117482.71</v>
      </c>
      <c r="N47" s="36">
        <f>IF(M47=0,0,M47/I47)</f>
        <v>311.46742631717086</v>
      </c>
    </row>
  </sheetData>
  <sheetProtection password="CC53" sheet="1" formatCells="0" formatColumns="0" formatRows="0" insertColumns="0" insertRows="0" insertHyperlinks="0" deleteColumns="0" deleteRows="0" sort="0" autoFilter="0" pivotTables="0"/>
  <mergeCells count="19">
    <mergeCell ref="M20:M21"/>
    <mergeCell ref="E2:G2"/>
    <mergeCell ref="A15:B15"/>
    <mergeCell ref="L15:M15"/>
    <mergeCell ref="C8:C10"/>
    <mergeCell ref="D8:F10"/>
    <mergeCell ref="A11:B11"/>
    <mergeCell ref="L13:N13"/>
    <mergeCell ref="L14:M14"/>
    <mergeCell ref="A1:G1"/>
    <mergeCell ref="L16:M16"/>
    <mergeCell ref="L17:M17"/>
    <mergeCell ref="A19:N19"/>
    <mergeCell ref="A20:A21"/>
    <mergeCell ref="B20:C20"/>
    <mergeCell ref="D20:F20"/>
    <mergeCell ref="G20:I20"/>
    <mergeCell ref="N20:N21"/>
    <mergeCell ref="J20:L20"/>
  </mergeCells>
  <printOptions horizontalCentered="1"/>
  <pageMargins left="0.31496062992125984" right="0.31496062992125984" top="0.9448818897637796" bottom="0.15748031496062992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Us409</dc:creator>
  <cp:keywords/>
  <dc:description/>
  <cp:lastModifiedBy>Basanko_AU</cp:lastModifiedBy>
  <cp:lastPrinted>2021-12-29T05:26:20Z</cp:lastPrinted>
  <dcterms:created xsi:type="dcterms:W3CDTF">2011-01-31T05:59:24Z</dcterms:created>
  <dcterms:modified xsi:type="dcterms:W3CDTF">2022-09-06T08:05:41Z</dcterms:modified>
  <cp:category/>
  <cp:version/>
  <cp:contentType/>
  <cp:contentStatus/>
</cp:coreProperties>
</file>